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ão do Risco Bancário_livro\Ficheiros excel\"/>
    </mc:Choice>
  </mc:AlternateContent>
  <xr:revisionPtr revIDLastSave="0" documentId="13_ncr:1_{A31A787C-71C2-4DC6-8511-39B7001736E3}" xr6:coauthVersionLast="47" xr6:coauthVersionMax="47" xr10:uidLastSave="{00000000-0000-0000-0000-000000000000}"/>
  <bookViews>
    <workbookView xWindow="-120" yWindow="-120" windowWidth="20730" windowHeight="11160" xr2:uid="{6EADFAB8-6688-4058-9949-9634AF89CF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" i="1" l="1"/>
  <c r="W7" i="1" s="1"/>
  <c r="V7" i="1"/>
  <c r="V11" i="1"/>
  <c r="V15" i="1"/>
  <c r="V19" i="1"/>
  <c r="V23" i="1"/>
  <c r="V27" i="1"/>
  <c r="V31" i="1"/>
  <c r="V35" i="1"/>
  <c r="V39" i="1"/>
  <c r="V43" i="1"/>
  <c r="U29" i="1"/>
  <c r="U30" i="1"/>
  <c r="U31" i="1"/>
  <c r="U32" i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24" i="1"/>
  <c r="U25" i="1"/>
  <c r="U26" i="1"/>
  <c r="U27" i="1"/>
  <c r="U28" i="1" s="1"/>
  <c r="U17" i="1"/>
  <c r="U18" i="1"/>
  <c r="U19" i="1"/>
  <c r="U20" i="1"/>
  <c r="U21" i="1" s="1"/>
  <c r="U22" i="1" s="1"/>
  <c r="U23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4" i="1"/>
  <c r="L18" i="1"/>
  <c r="K18" i="1"/>
  <c r="K17" i="1"/>
  <c r="K16" i="1"/>
  <c r="Q5" i="1"/>
  <c r="O5" i="1"/>
  <c r="L9" i="1"/>
  <c r="O4" i="1"/>
  <c r="P13" i="1"/>
  <c r="P14" i="1" s="1"/>
  <c r="P12" i="1"/>
  <c r="P10" i="1"/>
  <c r="Q10" i="1" s="1"/>
  <c r="P9" i="1"/>
  <c r="Q9" i="1" s="1"/>
  <c r="Q2" i="1"/>
  <c r="N12" i="1"/>
  <c r="N13" i="1"/>
  <c r="N14" i="1" s="1"/>
  <c r="O3" i="1"/>
  <c r="L6" i="1"/>
  <c r="V45" i="1" l="1"/>
  <c r="V41" i="1"/>
  <c r="V37" i="1"/>
  <c r="V33" i="1"/>
  <c r="V29" i="1"/>
  <c r="V25" i="1"/>
  <c r="V21" i="1"/>
  <c r="V17" i="1"/>
  <c r="V13" i="1"/>
  <c r="V9" i="1"/>
  <c r="V5" i="1"/>
  <c r="W45" i="1"/>
  <c r="W41" i="1"/>
  <c r="W37" i="1"/>
  <c r="W33" i="1"/>
  <c r="W29" i="1"/>
  <c r="W24" i="1"/>
  <c r="W16" i="1"/>
  <c r="W8" i="1"/>
  <c r="V3" i="1"/>
  <c r="W43" i="1"/>
  <c r="W39" i="1"/>
  <c r="W35" i="1"/>
  <c r="W31" i="1"/>
  <c r="W27" i="1"/>
  <c r="W20" i="1"/>
  <c r="W12" i="1"/>
  <c r="S4" i="1"/>
  <c r="V2" i="1"/>
  <c r="V42" i="1"/>
  <c r="V38" i="1"/>
  <c r="V34" i="1"/>
  <c r="V30" i="1"/>
  <c r="V26" i="1"/>
  <c r="V22" i="1"/>
  <c r="V18" i="1"/>
  <c r="V14" i="1"/>
  <c r="V10" i="1"/>
  <c r="V6" i="1"/>
  <c r="W2" i="1"/>
  <c r="W42" i="1"/>
  <c r="W38" i="1"/>
  <c r="W34" i="1"/>
  <c r="W30" i="1"/>
  <c r="W26" i="1"/>
  <c r="W19" i="1"/>
  <c r="W11" i="1"/>
  <c r="V44" i="1"/>
  <c r="V40" i="1"/>
  <c r="V36" i="1"/>
  <c r="V32" i="1"/>
  <c r="V28" i="1"/>
  <c r="V24" i="1"/>
  <c r="V20" i="1"/>
  <c r="V16" i="1"/>
  <c r="V12" i="1"/>
  <c r="V8" i="1"/>
  <c r="V4" i="1"/>
  <c r="W44" i="1"/>
  <c r="W40" i="1"/>
  <c r="W36" i="1"/>
  <c r="W32" i="1"/>
  <c r="W28" i="1"/>
  <c r="W23" i="1"/>
  <c r="W15" i="1"/>
  <c r="W22" i="1"/>
  <c r="W18" i="1"/>
  <c r="W14" i="1"/>
  <c r="W10" i="1"/>
  <c r="W6" i="1"/>
  <c r="W25" i="1"/>
  <c r="W21" i="1"/>
  <c r="W17" i="1"/>
  <c r="W13" i="1"/>
  <c r="W9" i="1"/>
  <c r="W3" i="1"/>
  <c r="W5" i="1"/>
  <c r="W4" i="1"/>
  <c r="O2" i="1"/>
  <c r="Q3" i="1" l="1"/>
  <c r="Q4" i="1"/>
  <c r="L7" i="1" l="1"/>
  <c r="N7" i="1" l="1"/>
  <c r="L8" i="1"/>
</calcChain>
</file>

<file path=xl/sharedStrings.xml><?xml version="1.0" encoding="utf-8"?>
<sst xmlns="http://schemas.openxmlformats.org/spreadsheetml/2006/main" count="27" uniqueCount="24">
  <si>
    <t>A</t>
  </si>
  <si>
    <t>B</t>
  </si>
  <si>
    <t>r</t>
  </si>
  <si>
    <t>h1</t>
  </si>
  <si>
    <t>d</t>
  </si>
  <si>
    <t xml:space="preserve"> N(h1)</t>
  </si>
  <si>
    <t xml:space="preserve">Sig </t>
  </si>
  <si>
    <t>h2</t>
  </si>
  <si>
    <t>N(h2)</t>
  </si>
  <si>
    <t>T</t>
  </si>
  <si>
    <t>F(T)</t>
  </si>
  <si>
    <t>rent</t>
  </si>
  <si>
    <t>Rent</t>
  </si>
  <si>
    <t>Rent-r</t>
  </si>
  <si>
    <t>h1_validação</t>
  </si>
  <si>
    <t>h2_validação</t>
  </si>
  <si>
    <t>ln(d)</t>
  </si>
  <si>
    <t>var</t>
  </si>
  <si>
    <t>E(A)</t>
  </si>
  <si>
    <t>DD'</t>
  </si>
  <si>
    <t>PD</t>
  </si>
  <si>
    <t>Médialog</t>
  </si>
  <si>
    <t>LND</t>
  </si>
  <si>
    <t>LN(D)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</si>
</sst>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2" borderId="0" xfId="0" applyFill="1"/>
    <xf numFmtId="164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LND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Sheet1!$U$2:$U$45</c:f>
              <c:numCache>
                <c:formatCode>General</c:formatCode>
                <c:ptCount val="44"/>
                <c:pt idx="0">
                  <c:v>0.1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</c:numCache>
            </c:numRef>
          </c:xVal>
          <c:yVal>
            <c:numRef>
              <c:f>Sheet1!$V$2:$V$45</c:f>
              <c:numCache>
                <c:formatCode>0.00%</c:formatCode>
                <c:ptCount val="44"/>
                <c:pt idx="0">
                  <c:v>4.0487456698464344E-104</c:v>
                </c:pt>
                <c:pt idx="1">
                  <c:v>1.8712254727189963E-14</c:v>
                </c:pt>
                <c:pt idx="2">
                  <c:v>1.3488915822724894E-8</c:v>
                </c:pt>
                <c:pt idx="3">
                  <c:v>4.2673782711591114E-6</c:v>
                </c:pt>
                <c:pt idx="4">
                  <c:v>9.7577099606830411E-5</c:v>
                </c:pt>
                <c:pt idx="5">
                  <c:v>6.4053879275411459E-4</c:v>
                </c:pt>
                <c:pt idx="6">
                  <c:v>2.0916841553300564E-3</c:v>
                </c:pt>
                <c:pt idx="7">
                  <c:v>4.4377415050363715E-3</c:v>
                </c:pt>
                <c:pt idx="8">
                  <c:v>7.0833500117078434E-3</c:v>
                </c:pt>
                <c:pt idx="9">
                  <c:v>9.2854327180038644E-3</c:v>
                </c:pt>
                <c:pt idx="10">
                  <c:v>1.0569862915547887E-2</c:v>
                </c:pt>
                <c:pt idx="11">
                  <c:v>1.0844044927274834E-2</c:v>
                </c:pt>
                <c:pt idx="12">
                  <c:v>1.0288475044859118E-2</c:v>
                </c:pt>
                <c:pt idx="13">
                  <c:v>9.1945435777718073E-3</c:v>
                </c:pt>
                <c:pt idx="14">
                  <c:v>7.8445869837557927E-3</c:v>
                </c:pt>
                <c:pt idx="15">
                  <c:v>6.4541070193831346E-3</c:v>
                </c:pt>
                <c:pt idx="16">
                  <c:v>5.1599968485982455E-3</c:v>
                </c:pt>
                <c:pt idx="17">
                  <c:v>4.0325074738540344E-3</c:v>
                </c:pt>
                <c:pt idx="18">
                  <c:v>3.0947185204348369E-3</c:v>
                </c:pt>
                <c:pt idx="19">
                  <c:v>2.3408675284162118E-3</c:v>
                </c:pt>
                <c:pt idx="20">
                  <c:v>1.7503028886934095E-3</c:v>
                </c:pt>
                <c:pt idx="21">
                  <c:v>1.2967477557555521E-3</c:v>
                </c:pt>
                <c:pt idx="22">
                  <c:v>9.5375562452396209E-4</c:v>
                </c:pt>
                <c:pt idx="23">
                  <c:v>6.9749333858986945E-4</c:v>
                </c:pt>
                <c:pt idx="24">
                  <c:v>5.0783876304782343E-4</c:v>
                </c:pt>
                <c:pt idx="25">
                  <c:v>3.6851834229120186E-4</c:v>
                </c:pt>
                <c:pt idx="26">
                  <c:v>2.6676330997608857E-4</c:v>
                </c:pt>
                <c:pt idx="27">
                  <c:v>1.9277430170474403E-4</c:v>
                </c:pt>
                <c:pt idx="28">
                  <c:v>1.3915477117098534E-4</c:v>
                </c:pt>
                <c:pt idx="29">
                  <c:v>1.0039210327890642E-4</c:v>
                </c:pt>
                <c:pt idx="30">
                  <c:v>7.2417599006383335E-5</c:v>
                </c:pt>
                <c:pt idx="31">
                  <c:v>5.2250741810595233E-5</c:v>
                </c:pt>
                <c:pt idx="32">
                  <c:v>3.7720731599149112E-5</c:v>
                </c:pt>
                <c:pt idx="33">
                  <c:v>2.7253448877215361E-5</c:v>
                </c:pt>
                <c:pt idx="34">
                  <c:v>1.9711201947211251E-5</c:v>
                </c:pt>
                <c:pt idx="35">
                  <c:v>1.4273696490396033E-5</c:v>
                </c:pt>
                <c:pt idx="36">
                  <c:v>1.0350470629047692E-5</c:v>
                </c:pt>
                <c:pt idx="37">
                  <c:v>7.5169495842057209E-6</c:v>
                </c:pt>
                <c:pt idx="38">
                  <c:v>5.4680101940300488E-6</c:v>
                </c:pt>
                <c:pt idx="39">
                  <c:v>3.9844037050487456E-6</c:v>
                </c:pt>
                <c:pt idx="40">
                  <c:v>2.9085531281350634E-6</c:v>
                </c:pt>
                <c:pt idx="41">
                  <c:v>2.1271478706381039E-6</c:v>
                </c:pt>
                <c:pt idx="42">
                  <c:v>1.5586464981996612E-6</c:v>
                </c:pt>
                <c:pt idx="43">
                  <c:v>1.1443125954331782E-6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7A-43A0-A61E-20FB6EF5F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21560"/>
        <c:axId val="192425496"/>
      </c:scatterChart>
      <c:valAx>
        <c:axId val="192421560"/>
        <c:scaling>
          <c:orientation val="minMax"/>
          <c:max val="3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25496"/>
        <c:crosses val="autoZero"/>
        <c:crossBetween val="midCat"/>
        <c:majorUnit val="20"/>
      </c:valAx>
      <c:valAx>
        <c:axId val="19242549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21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114300</xdr:rowOff>
        </xdr:from>
        <xdr:to>
          <xdr:col>4</xdr:col>
          <xdr:colOff>142875</xdr:colOff>
          <xdr:row>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0</xdr:rowOff>
        </xdr:from>
        <xdr:to>
          <xdr:col>1</xdr:col>
          <xdr:colOff>123825</xdr:colOff>
          <xdr:row>5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5</xdr:col>
          <xdr:colOff>219075</xdr:colOff>
          <xdr:row>5</xdr:row>
          <xdr:rowOff>161925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</xdr:row>
          <xdr:rowOff>0</xdr:rowOff>
        </xdr:from>
        <xdr:to>
          <xdr:col>5</xdr:col>
          <xdr:colOff>247650</xdr:colOff>
          <xdr:row>8</xdr:row>
          <xdr:rowOff>161925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3</xdr:col>
          <xdr:colOff>180975</xdr:colOff>
          <xdr:row>12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3</xdr:col>
          <xdr:colOff>200025</xdr:colOff>
          <xdr:row>16</xdr:row>
          <xdr:rowOff>142875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361949</xdr:colOff>
      <xdr:row>21</xdr:row>
      <xdr:rowOff>85725</xdr:rowOff>
    </xdr:from>
    <xdr:to>
      <xdr:col>15</xdr:col>
      <xdr:colOff>9524</xdr:colOff>
      <xdr:row>35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0.32282</cdr:x>
      <cdr:y>0.375</cdr:y>
    </cdr:from>
    <cdr:to>
      <cdr:x>0.32468</cdr:x>
      <cdr:y>0.81944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37F5F9-EBF2-C068-8CF4-4FBA72E3740C}"/>
            </a:ext>
          </a:extLst>
        </cdr:cNvPr>
        <cdr:cNvCxnSpPr/>
      </cdr:nvCxnSpPr>
      <cdr:spPr>
        <a:xfrm xmlns:a="http://schemas.openxmlformats.org/drawingml/2006/main" flipV="1">
          <a:off x="1657351" y="1028700"/>
          <a:ext cx="9525" cy="12192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0.30241</cdr:x>
      <cdr:y>0.49306</cdr:y>
    </cdr:from>
    <cdr:to>
      <cdr:x>0.32468</cdr:x>
      <cdr:y>0.53125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E7C7C97-D0AA-1044-B9DF-57A1AF947556}"/>
            </a:ext>
          </a:extLst>
        </cdr:cNvPr>
        <cdr:cNvCxnSpPr/>
      </cdr:nvCxnSpPr>
      <cdr:spPr>
        <a:xfrm xmlns:a="http://schemas.openxmlformats.org/drawingml/2006/main" flipV="1">
          <a:off x="1552576" y="1352550"/>
          <a:ext cx="114300" cy="10477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0.28943</cdr:x>
      <cdr:y>0.53125</cdr:y>
    </cdr:from>
    <cdr:to>
      <cdr:x>0.32282</cdr:x>
      <cdr:y>0.59028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C25FCB01-27FB-DE5E-30EE-7D6EAC309AF0}"/>
            </a:ext>
          </a:extLst>
        </cdr:cNvPr>
        <cdr:cNvCxnSpPr/>
      </cdr:nvCxnSpPr>
      <cdr:spPr>
        <a:xfrm xmlns:a="http://schemas.openxmlformats.org/drawingml/2006/main" flipV="1">
          <a:off x="1485901" y="1457325"/>
          <a:ext cx="171450" cy="1619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0.27273</cdr:x>
      <cdr:y>0.57292</cdr:y>
    </cdr:from>
    <cdr:to>
      <cdr:x>0.32468</cdr:x>
      <cdr:y>0.65278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24087B4D-196A-576E-6624-24521EB55D6B}"/>
            </a:ext>
          </a:extLst>
        </cdr:cNvPr>
        <cdr:cNvCxnSpPr/>
      </cdr:nvCxnSpPr>
      <cdr:spPr>
        <a:xfrm xmlns:a="http://schemas.openxmlformats.org/drawingml/2006/main" flipV="1">
          <a:off x="1400176" y="1571625"/>
          <a:ext cx="266700" cy="21907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0.26902</cdr:x>
      <cdr:y>0.60764</cdr:y>
    </cdr:from>
    <cdr:to>
      <cdr:x>0.32468</cdr:x>
      <cdr:y>0.69097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6DC738FB-216E-F480-96AE-A077554CA2EB}"/>
            </a:ext>
          </a:extLst>
        </cdr:cNvPr>
        <cdr:cNvCxnSpPr/>
      </cdr:nvCxnSpPr>
      <cdr:spPr>
        <a:xfrm xmlns:a="http://schemas.openxmlformats.org/drawingml/2006/main" flipV="1">
          <a:off x="1381126" y="1666875"/>
          <a:ext cx="285750" cy="22860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0.25974</cdr:x>
      <cdr:y>0.65972</cdr:y>
    </cdr:from>
    <cdr:to>
      <cdr:x>0.32096</cdr:x>
      <cdr:y>0.73264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872C4EBE-B41C-5AE7-83CD-7695EFAB245D}"/>
            </a:ext>
          </a:extLst>
        </cdr:cNvPr>
        <cdr:cNvCxnSpPr/>
      </cdr:nvCxnSpPr>
      <cdr:spPr>
        <a:xfrm xmlns:a="http://schemas.openxmlformats.org/drawingml/2006/main" flipV="1">
          <a:off x="1333501" y="1809750"/>
          <a:ext cx="314325" cy="2000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0.23377</cdr:x>
      <cdr:y>0.71181</cdr:y>
    </cdr:from>
    <cdr:to>
      <cdr:x>0.32282</cdr:x>
      <cdr:y>0.79861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FBCC6D12-D9F7-AB18-E6C9-4D22A1480CB5}"/>
            </a:ext>
          </a:extLst>
        </cdr:cNvPr>
        <cdr:cNvCxnSpPr/>
      </cdr:nvCxnSpPr>
      <cdr:spPr>
        <a:xfrm xmlns:a="http://schemas.openxmlformats.org/drawingml/2006/main" flipV="1">
          <a:off x="1200151" y="1952625"/>
          <a:ext cx="457200" cy="2381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0.25417</cdr:x>
      <cdr:y>0.75694</cdr:y>
    </cdr:from>
    <cdr:to>
      <cdr:x>0.32096</cdr:x>
      <cdr:y>0.81597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754A63C3-09FA-A94C-FACE-9043CBAE9F85}"/>
            </a:ext>
          </a:extLst>
        </cdr:cNvPr>
        <cdr:cNvCxnSpPr/>
      </cdr:nvCxnSpPr>
      <cdr:spPr>
        <a:xfrm xmlns:a="http://schemas.openxmlformats.org/drawingml/2006/main" flipV="1">
          <a:off x="1304926" y="2076450"/>
          <a:ext cx="342900" cy="1619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0.28571</cdr:x>
      <cdr:y>0.78819</cdr:y>
    </cdr:from>
    <cdr:to>
      <cdr:x>0.32282</cdr:x>
      <cdr:y>0.82292</cdr:y>
    </cdr:to>
    <cdr:cxnSp macro="">
      <cdr:nvCxnSpPr>
        <cdr:cNvPr id="25" name="Straight Connector 24">
          <a:extLst xmlns:a="http://schemas.openxmlformats.org/drawingml/2006/main">
            <a:ext uri="{FF2B5EF4-FFF2-40B4-BE49-F238E27FC236}">
              <a16:creationId xmlns:a16="http://schemas.microsoft.com/office/drawing/2014/main" id="{AAF02E98-93C6-E506-DFF4-B1AE56E3E482}"/>
            </a:ext>
          </a:extLst>
        </cdr:cNvPr>
        <cdr:cNvCxnSpPr/>
      </cdr:nvCxnSpPr>
      <cdr:spPr>
        <a:xfrm xmlns:a="http://schemas.openxmlformats.org/drawingml/2006/main" flipV="1">
          <a:off x="1466851" y="2162175"/>
          <a:ext cx="190500" cy="95250"/>
        </a:xfrm>
        <a:prstGeom xmlns:a="http://schemas.openxmlformats.org/drawingml/2006/main" prst="line">
          <a:avLst/>
        </a:prstGeom>
        <a:ln xmlns:a="http://schemas.openxmlformats.org/drawingml/2006/main"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BD3B-54C3-4778-8B27-6E53FBDDB98B}">
  <dimension ref="J1:W45"/>
  <sheetViews>
    <sheetView tabSelected="1" topLeftCell="E25" workbookViewId="0">
      <selection activeCell="V2" sqref="V2"/>
    </sheetView>
  </sheetViews>
  <sheetFormatPr defaultRowHeight="15" x14ac:dyDescent="0.25"/>
  <cols>
    <col min="22" max="23" width="12" bestFit="1" customWidth="1"/>
  </cols>
  <sheetData>
    <row r="1" spans="10:23" x14ac:dyDescent="0.25">
      <c r="U1" t="s">
        <v>0</v>
      </c>
      <c r="V1" t="s">
        <v>22</v>
      </c>
    </row>
    <row r="2" spans="10:23" x14ac:dyDescent="0.25">
      <c r="K2" t="s">
        <v>1</v>
      </c>
      <c r="L2">
        <v>80</v>
      </c>
      <c r="N2" t="s">
        <v>4</v>
      </c>
      <c r="O2">
        <f>$L$2*EXP(-$L$5*$L$6)/$L$3</f>
        <v>0.63415294966714275</v>
      </c>
      <c r="Q2">
        <f>LN($O$2)</f>
        <v>-0.45546510810816426</v>
      </c>
      <c r="S2" t="s">
        <v>21</v>
      </c>
      <c r="U2">
        <v>0.1</v>
      </c>
      <c r="V2" s="5">
        <f>_xlfn.LOGNORM.DIST(U2,$S$3,$L$4,FALSE)</f>
        <v>4.0487456698464344E-104</v>
      </c>
      <c r="W2" s="5">
        <f>_xlfn.LOGNORM.DIST(U2,$S$3,$L$4,TRUE)</f>
        <v>5.9517141167895797E-107</v>
      </c>
    </row>
    <row r="3" spans="10:23" x14ac:dyDescent="0.25">
      <c r="K3" t="s">
        <v>0</v>
      </c>
      <c r="L3">
        <v>120</v>
      </c>
      <c r="N3" t="s">
        <v>3</v>
      </c>
      <c r="O3">
        <f>(LN($L$2)-LN($L$3)-($L$5+0.5*$L$4^2)*$L$6)/($L$4*SQRT($L$6))</f>
        <v>-1.5711338980080931</v>
      </c>
      <c r="P3" t="s">
        <v>5</v>
      </c>
      <c r="Q3">
        <f>_xlfn.NORM.S.DIST(O3,TRUE)</f>
        <v>5.8075775118084205E-2</v>
      </c>
      <c r="S3" s="4">
        <f>LN($L$3)+$L$5-0.5*L4^2</f>
        <v>4.7852875460517827</v>
      </c>
      <c r="U3">
        <v>10</v>
      </c>
      <c r="V3" s="5">
        <f t="shared" ref="V3:V45" si="0">_xlfn.LOGNORM.DIST(U3,$S$3,$L$4,FALSE)</f>
        <v>1.8712254727189963E-14</v>
      </c>
      <c r="W3" s="5">
        <f t="shared" ref="W3:W45" si="1">_xlfn.LOGNORM.DIST(U3,$S$3,$L$4,TRUE)</f>
        <v>7.7422752736162056E-15</v>
      </c>
    </row>
    <row r="4" spans="10:23" x14ac:dyDescent="0.25">
      <c r="K4" t="s">
        <v>6</v>
      </c>
      <c r="L4">
        <v>0.32312287672111106</v>
      </c>
      <c r="N4" t="s">
        <v>7</v>
      </c>
      <c r="O4">
        <f>(-LN($L$2)+LN($L$3)+($L$5-0.5*$L$4^2)*$L$6)/($L$4*SQRT($L$6))</f>
        <v>1.2480110212869822</v>
      </c>
      <c r="P4" t="s">
        <v>8</v>
      </c>
      <c r="Q4">
        <f>_xlfn.NORM.S.DIST(O4,TRUE)</f>
        <v>0.89398648945182357</v>
      </c>
      <c r="S4">
        <f>EXP(S3)</f>
        <v>119.73578768729887</v>
      </c>
      <c r="U4">
        <f>U3+10</f>
        <v>20</v>
      </c>
      <c r="V4" s="5">
        <f t="shared" si="0"/>
        <v>1.3488915822724894E-8</v>
      </c>
      <c r="W4" s="5">
        <f t="shared" si="1"/>
        <v>1.5270051018375748E-8</v>
      </c>
    </row>
    <row r="5" spans="10:23" x14ac:dyDescent="0.25">
      <c r="K5" t="s">
        <v>2</v>
      </c>
      <c r="L5" s="1">
        <v>0.05</v>
      </c>
      <c r="O5">
        <f>-O4</f>
        <v>-1.2480110212869822</v>
      </c>
      <c r="P5" t="s">
        <v>20</v>
      </c>
      <c r="Q5">
        <f>_xlfn.NORM.S.DIST(O5,TRUE)</f>
        <v>0.10601351054817645</v>
      </c>
      <c r="U5">
        <f t="shared" ref="U5:U45" si="2">U4+10</f>
        <v>30</v>
      </c>
      <c r="V5" s="5">
        <f t="shared" si="0"/>
        <v>4.2673782711591114E-6</v>
      </c>
      <c r="W5" s="5">
        <f t="shared" si="1"/>
        <v>9.1996598278717259E-6</v>
      </c>
    </row>
    <row r="6" spans="10:23" x14ac:dyDescent="0.25">
      <c r="K6" t="s">
        <v>9</v>
      </c>
      <c r="L6">
        <f>1</f>
        <v>1</v>
      </c>
      <c r="U6">
        <f t="shared" si="2"/>
        <v>40</v>
      </c>
      <c r="V6" s="5">
        <f t="shared" si="0"/>
        <v>9.7577099606830411E-5</v>
      </c>
      <c r="W6" s="5">
        <f t="shared" si="1"/>
        <v>3.4545450672390679E-4</v>
      </c>
    </row>
    <row r="7" spans="10:23" x14ac:dyDescent="0.25">
      <c r="K7" t="s">
        <v>10</v>
      </c>
      <c r="L7">
        <f>$L$2*EXP(-$L$5*$L$6)*($Q$3/$O$2+$Q$4)</f>
        <v>74.999993323983858</v>
      </c>
      <c r="M7" t="s">
        <v>11</v>
      </c>
      <c r="N7">
        <f>LN(L2/L7)</f>
        <v>6.4538610151123721E-2</v>
      </c>
      <c r="U7">
        <f t="shared" si="2"/>
        <v>50</v>
      </c>
      <c r="V7" s="5">
        <f t="shared" si="0"/>
        <v>6.4053879275411459E-4</v>
      </c>
      <c r="W7" s="5">
        <f t="shared" si="1"/>
        <v>3.4402095449549163E-3</v>
      </c>
    </row>
    <row r="8" spans="10:23" x14ac:dyDescent="0.25">
      <c r="K8" t="s">
        <v>12</v>
      </c>
      <c r="L8">
        <f>LN(L2/L7)</f>
        <v>6.4538610151123721E-2</v>
      </c>
      <c r="U8">
        <f t="shared" si="2"/>
        <v>60</v>
      </c>
      <c r="V8" s="5">
        <f t="shared" si="0"/>
        <v>2.0916841553300564E-3</v>
      </c>
      <c r="W8" s="5">
        <f t="shared" si="1"/>
        <v>1.6245029503218562E-2</v>
      </c>
    </row>
    <row r="9" spans="10:23" x14ac:dyDescent="0.25">
      <c r="K9" t="s">
        <v>13</v>
      </c>
      <c r="L9" s="2">
        <f>L8-L5</f>
        <v>1.4538610151123718E-2</v>
      </c>
      <c r="N9" t="s">
        <v>14</v>
      </c>
      <c r="P9">
        <f>-(0.5*$L$4^2*$L$6-LN($O$2))/($L$4*SQRT($L$6))</f>
        <v>-1.571133898008092</v>
      </c>
      <c r="Q9">
        <f>_xlfn.NORM.S.DIST(P9,TRUE)</f>
        <v>5.8075775118084316E-2</v>
      </c>
      <c r="U9">
        <f t="shared" si="2"/>
        <v>70</v>
      </c>
      <c r="V9" s="5">
        <f t="shared" si="0"/>
        <v>4.4377415050363715E-3</v>
      </c>
      <c r="W9" s="5">
        <f t="shared" si="1"/>
        <v>4.8330249075209573E-2</v>
      </c>
    </row>
    <row r="10" spans="10:23" x14ac:dyDescent="0.25">
      <c r="N10" t="s">
        <v>15</v>
      </c>
      <c r="P10">
        <f>-(0.5*$L$4^2*$L$6+LN($O$2))/($L$4*SQRT($L$6))</f>
        <v>1.248011021286981</v>
      </c>
      <c r="Q10">
        <f>_xlfn.NORM.S.DIST(P10,TRUE)</f>
        <v>0.89398648945182335</v>
      </c>
      <c r="U10">
        <f t="shared" si="2"/>
        <v>80</v>
      </c>
      <c r="V10" s="5">
        <f t="shared" si="0"/>
        <v>7.0833500117078434E-3</v>
      </c>
      <c r="W10" s="5">
        <f t="shared" si="1"/>
        <v>0.10601351054817643</v>
      </c>
    </row>
    <row r="11" spans="10:23" x14ac:dyDescent="0.25">
      <c r="U11">
        <f t="shared" si="2"/>
        <v>90</v>
      </c>
      <c r="V11" s="5">
        <f t="shared" si="0"/>
        <v>9.2854327180038644E-3</v>
      </c>
      <c r="W11" s="5">
        <f t="shared" si="1"/>
        <v>0.18848408227537891</v>
      </c>
    </row>
    <row r="12" spans="10:23" x14ac:dyDescent="0.25">
      <c r="M12" t="s">
        <v>16</v>
      </c>
      <c r="N12">
        <f>LN($L$2)-LN($L$3)-$L$5*$L$6</f>
        <v>-0.4554651081081646</v>
      </c>
      <c r="O12" t="s">
        <v>23</v>
      </c>
      <c r="P12">
        <f>-LN($L$2)+LN($L$3)+$L$5*$L$6</f>
        <v>0.4554651081081646</v>
      </c>
      <c r="U12">
        <f t="shared" si="2"/>
        <v>100</v>
      </c>
      <c r="V12" s="5">
        <f t="shared" si="0"/>
        <v>1.0569862915547887E-2</v>
      </c>
      <c r="W12" s="5">
        <f t="shared" si="1"/>
        <v>0.28861792010617637</v>
      </c>
    </row>
    <row r="13" spans="10:23" x14ac:dyDescent="0.25">
      <c r="M13" t="s">
        <v>17</v>
      </c>
      <c r="N13">
        <f>-0.5*$L$4^2*$L$6</f>
        <v>-5.2204196730263171E-2</v>
      </c>
      <c r="P13">
        <f>-0.5*$L$4^2*$L$6</f>
        <v>-5.2204196730263171E-2</v>
      </c>
      <c r="U13">
        <f t="shared" si="2"/>
        <v>110</v>
      </c>
      <c r="V13" s="5">
        <f t="shared" si="0"/>
        <v>1.0844044927274834E-2</v>
      </c>
      <c r="W13" s="5">
        <f t="shared" si="1"/>
        <v>0.39648299248431196</v>
      </c>
    </row>
    <row r="14" spans="10:23" x14ac:dyDescent="0.25">
      <c r="M14" t="s">
        <v>3</v>
      </c>
      <c r="N14">
        <f>(N12+N13)/(L4*SQRT(L6))</f>
        <v>-1.5711338980080931</v>
      </c>
      <c r="O14" t="s">
        <v>7</v>
      </c>
      <c r="P14">
        <f>($P$12+$P$13)/($L$4*SQRT($L$6))</f>
        <v>1.2480110212869822</v>
      </c>
      <c r="U14">
        <f t="shared" si="2"/>
        <v>120</v>
      </c>
      <c r="V14" s="5">
        <f t="shared" si="0"/>
        <v>1.0288475044859118E-2</v>
      </c>
      <c r="W14" s="5">
        <f t="shared" si="1"/>
        <v>0.50272138097788333</v>
      </c>
    </row>
    <row r="15" spans="10:23" x14ac:dyDescent="0.25">
      <c r="U15">
        <f t="shared" si="2"/>
        <v>130</v>
      </c>
      <c r="V15" s="5">
        <f t="shared" si="0"/>
        <v>9.1945435777718073E-3</v>
      </c>
      <c r="W15" s="5">
        <f t="shared" si="1"/>
        <v>0.60045984962250798</v>
      </c>
    </row>
    <row r="16" spans="10:23" x14ac:dyDescent="0.25">
      <c r="J16" s="3" t="s">
        <v>18</v>
      </c>
      <c r="K16" s="3">
        <f>$L$3*EXP($L$5-0.5*$L$4^2)</f>
        <v>119.73578768729888</v>
      </c>
      <c r="L16" s="3"/>
      <c r="U16">
        <f t="shared" si="2"/>
        <v>140</v>
      </c>
      <c r="V16" s="5">
        <f t="shared" si="0"/>
        <v>7.8445869837557927E-3</v>
      </c>
      <c r="W16" s="5">
        <f t="shared" si="1"/>
        <v>0.68576687551653825</v>
      </c>
    </row>
    <row r="17" spans="10:23" x14ac:dyDescent="0.25">
      <c r="J17" s="3" t="s">
        <v>19</v>
      </c>
      <c r="K17" s="3">
        <f>(K16-L2)/(L4*L3)</f>
        <v>1.0247852687528074</v>
      </c>
      <c r="L17" s="3"/>
      <c r="U17">
        <f>U16+10</f>
        <v>150</v>
      </c>
      <c r="V17" s="5">
        <f t="shared" si="0"/>
        <v>6.4541070193831346E-3</v>
      </c>
      <c r="W17" s="5">
        <f t="shared" si="1"/>
        <v>0.7572255439405946</v>
      </c>
    </row>
    <row r="18" spans="10:23" x14ac:dyDescent="0.25">
      <c r="J18" s="3"/>
      <c r="K18" s="3">
        <f>-K17</f>
        <v>-1.0247852687528074</v>
      </c>
      <c r="L18" s="3">
        <f>_xlfn.NORM.S.DIST(K18,TRUE)</f>
        <v>0.15273225938572385</v>
      </c>
      <c r="U18">
        <f t="shared" si="2"/>
        <v>160</v>
      </c>
      <c r="V18" s="5">
        <f t="shared" si="0"/>
        <v>5.1599968485982455E-3</v>
      </c>
      <c r="W18" s="5">
        <f t="shared" si="1"/>
        <v>0.81517773604965549</v>
      </c>
    </row>
    <row r="19" spans="10:23" x14ac:dyDescent="0.25">
      <c r="U19">
        <f t="shared" si="2"/>
        <v>170</v>
      </c>
      <c r="V19" s="5">
        <f t="shared" si="0"/>
        <v>4.0325074738540344E-3</v>
      </c>
      <c r="W19" s="5">
        <f t="shared" si="1"/>
        <v>0.86098609879857801</v>
      </c>
    </row>
    <row r="20" spans="10:23" x14ac:dyDescent="0.25">
      <c r="U20">
        <f t="shared" si="2"/>
        <v>180</v>
      </c>
      <c r="V20" s="5">
        <f t="shared" si="0"/>
        <v>3.0947185204348369E-3</v>
      </c>
      <c r="W20" s="5">
        <f t="shared" si="1"/>
        <v>0.8964633614515104</v>
      </c>
    </row>
    <row r="21" spans="10:23" x14ac:dyDescent="0.25">
      <c r="U21">
        <f t="shared" si="2"/>
        <v>190</v>
      </c>
      <c r="V21" s="5">
        <f t="shared" si="0"/>
        <v>2.3408675284162118E-3</v>
      </c>
      <c r="W21" s="5">
        <f t="shared" si="1"/>
        <v>0.92349518594143065</v>
      </c>
    </row>
    <row r="22" spans="10:23" x14ac:dyDescent="0.25">
      <c r="U22">
        <f t="shared" si="2"/>
        <v>200</v>
      </c>
      <c r="V22" s="5">
        <f t="shared" si="0"/>
        <v>1.7503028886934095E-3</v>
      </c>
      <c r="W22" s="5">
        <f t="shared" si="1"/>
        <v>0.94382557417945323</v>
      </c>
    </row>
    <row r="23" spans="10:23" x14ac:dyDescent="0.25">
      <c r="U23">
        <f t="shared" si="2"/>
        <v>210</v>
      </c>
      <c r="V23" s="5">
        <f t="shared" si="0"/>
        <v>1.2967477557555521E-3</v>
      </c>
      <c r="W23" s="5">
        <f t="shared" si="1"/>
        <v>0.95895792596779206</v>
      </c>
    </row>
    <row r="24" spans="10:23" x14ac:dyDescent="0.25">
      <c r="U24">
        <f>U23+10</f>
        <v>220</v>
      </c>
      <c r="V24" s="5">
        <f t="shared" si="0"/>
        <v>9.5375562452396209E-4</v>
      </c>
      <c r="W24" s="5">
        <f t="shared" si="1"/>
        <v>0.97012876054052244</v>
      </c>
    </row>
    <row r="25" spans="10:23" x14ac:dyDescent="0.25">
      <c r="U25">
        <f t="shared" si="2"/>
        <v>230</v>
      </c>
      <c r="V25" s="5">
        <f t="shared" si="0"/>
        <v>6.9749333858986945E-4</v>
      </c>
      <c r="W25" s="5">
        <f t="shared" si="1"/>
        <v>0.97832171341850094</v>
      </c>
    </row>
    <row r="26" spans="10:23" x14ac:dyDescent="0.25">
      <c r="U26">
        <f t="shared" si="2"/>
        <v>240</v>
      </c>
      <c r="V26" s="5">
        <f t="shared" si="0"/>
        <v>5.0783876304782343E-4</v>
      </c>
      <c r="W26" s="5">
        <f t="shared" si="1"/>
        <v>0.98430021940925949</v>
      </c>
    </row>
    <row r="27" spans="10:23" x14ac:dyDescent="0.25">
      <c r="U27">
        <f t="shared" si="2"/>
        <v>250</v>
      </c>
      <c r="V27" s="5">
        <f t="shared" si="0"/>
        <v>3.6851834229120186E-4</v>
      </c>
      <c r="W27" s="5">
        <f t="shared" si="1"/>
        <v>0.98864587749752653</v>
      </c>
    </row>
    <row r="28" spans="10:23" x14ac:dyDescent="0.25">
      <c r="U28">
        <f t="shared" si="2"/>
        <v>260</v>
      </c>
      <c r="V28" s="5">
        <f t="shared" si="0"/>
        <v>2.6676330997608857E-4</v>
      </c>
      <c r="W28" s="5">
        <f t="shared" si="1"/>
        <v>0.99179547403048574</v>
      </c>
    </row>
    <row r="29" spans="10:23" x14ac:dyDescent="0.25">
      <c r="U29">
        <f>U28+10</f>
        <v>270</v>
      </c>
      <c r="V29" s="5">
        <f t="shared" si="0"/>
        <v>1.9277430170474403E-4</v>
      </c>
      <c r="W29" s="5">
        <f t="shared" si="1"/>
        <v>0.99407343085423638</v>
      </c>
    </row>
    <row r="30" spans="10:23" x14ac:dyDescent="0.25">
      <c r="U30">
        <f t="shared" si="2"/>
        <v>280</v>
      </c>
      <c r="V30" s="5">
        <f t="shared" si="0"/>
        <v>1.3915477117098534E-4</v>
      </c>
      <c r="W30" s="5">
        <f t="shared" si="1"/>
        <v>0.99571865009055771</v>
      </c>
    </row>
    <row r="31" spans="10:23" x14ac:dyDescent="0.25">
      <c r="U31">
        <f t="shared" si="2"/>
        <v>290</v>
      </c>
      <c r="V31" s="5">
        <f t="shared" si="0"/>
        <v>1.0039210327890642E-4</v>
      </c>
      <c r="W31" s="5">
        <f t="shared" si="1"/>
        <v>0.99690588985607642</v>
      </c>
    </row>
    <row r="32" spans="10:23" x14ac:dyDescent="0.25">
      <c r="U32">
        <f t="shared" si="2"/>
        <v>300</v>
      </c>
      <c r="V32" s="5">
        <f t="shared" si="0"/>
        <v>7.2417599006383335E-5</v>
      </c>
      <c r="W32" s="5">
        <f t="shared" si="1"/>
        <v>0.99776233282299642</v>
      </c>
    </row>
    <row r="33" spans="21:23" x14ac:dyDescent="0.25">
      <c r="U33">
        <f t="shared" si="2"/>
        <v>310</v>
      </c>
      <c r="V33" s="5">
        <f t="shared" si="0"/>
        <v>5.2250741810595233E-5</v>
      </c>
      <c r="W33" s="5">
        <f t="shared" si="1"/>
        <v>0.99838017822437686</v>
      </c>
    </row>
    <row r="34" spans="21:23" x14ac:dyDescent="0.25">
      <c r="U34">
        <f t="shared" si="2"/>
        <v>320</v>
      </c>
      <c r="V34" s="5">
        <f t="shared" si="0"/>
        <v>3.7720731599149112E-5</v>
      </c>
      <c r="W34" s="5">
        <f t="shared" si="1"/>
        <v>0.99882607154690639</v>
      </c>
    </row>
    <row r="35" spans="21:23" x14ac:dyDescent="0.25">
      <c r="U35">
        <f t="shared" si="2"/>
        <v>330</v>
      </c>
      <c r="V35" s="5">
        <f t="shared" si="0"/>
        <v>2.7253448877215361E-5</v>
      </c>
      <c r="W35" s="5">
        <f t="shared" si="1"/>
        <v>0.99914808733075944</v>
      </c>
    </row>
    <row r="36" spans="21:23" x14ac:dyDescent="0.25">
      <c r="U36">
        <f t="shared" si="2"/>
        <v>340</v>
      </c>
      <c r="V36" s="5">
        <f t="shared" si="0"/>
        <v>1.9711201947211251E-5</v>
      </c>
      <c r="W36" s="5">
        <f t="shared" si="1"/>
        <v>0.99938085578962599</v>
      </c>
    </row>
    <row r="37" spans="21:23" x14ac:dyDescent="0.25">
      <c r="U37">
        <f t="shared" si="2"/>
        <v>350</v>
      </c>
      <c r="V37" s="5">
        <f t="shared" si="0"/>
        <v>1.4273696490396033E-5</v>
      </c>
      <c r="W37" s="5">
        <f t="shared" si="1"/>
        <v>0.99954930194655278</v>
      </c>
    </row>
    <row r="38" spans="21:23" x14ac:dyDescent="0.25">
      <c r="U38">
        <f t="shared" si="2"/>
        <v>360</v>
      </c>
      <c r="V38" s="5">
        <f t="shared" si="0"/>
        <v>1.0350470629047692E-5</v>
      </c>
      <c r="W38" s="5">
        <f t="shared" si="1"/>
        <v>0.99967135911483884</v>
      </c>
    </row>
    <row r="39" spans="21:23" x14ac:dyDescent="0.25">
      <c r="U39">
        <f t="shared" si="2"/>
        <v>370</v>
      </c>
      <c r="V39" s="5">
        <f t="shared" si="0"/>
        <v>7.5169495842057209E-6</v>
      </c>
      <c r="W39" s="5">
        <f t="shared" si="1"/>
        <v>0.99975993060384627</v>
      </c>
    </row>
    <row r="40" spans="21:23" x14ac:dyDescent="0.25">
      <c r="U40">
        <f t="shared" si="2"/>
        <v>380</v>
      </c>
      <c r="V40" s="5">
        <f t="shared" si="0"/>
        <v>5.4680101940300488E-6</v>
      </c>
      <c r="W40" s="5">
        <f t="shared" si="1"/>
        <v>0.99982430395928401</v>
      </c>
    </row>
    <row r="41" spans="21:23" x14ac:dyDescent="0.25">
      <c r="U41">
        <f t="shared" si="2"/>
        <v>390</v>
      </c>
      <c r="V41" s="5">
        <f t="shared" si="0"/>
        <v>3.9844037050487456E-6</v>
      </c>
      <c r="W41" s="5">
        <f t="shared" si="1"/>
        <v>0.99987116848684376</v>
      </c>
    </row>
    <row r="42" spans="21:23" x14ac:dyDescent="0.25">
      <c r="U42">
        <f>U41+10</f>
        <v>400</v>
      </c>
      <c r="V42" s="5">
        <f t="shared" si="0"/>
        <v>2.9085531281350634E-6</v>
      </c>
      <c r="W42" s="5">
        <f t="shared" si="1"/>
        <v>0.99990534636516359</v>
      </c>
    </row>
    <row r="43" spans="21:23" x14ac:dyDescent="0.25">
      <c r="U43">
        <f t="shared" si="2"/>
        <v>410</v>
      </c>
      <c r="V43" s="5">
        <f t="shared" si="0"/>
        <v>2.1271478706381039E-6</v>
      </c>
      <c r="W43" s="5">
        <f t="shared" si="1"/>
        <v>0.99993031754987394</v>
      </c>
    </row>
    <row r="44" spans="21:23" x14ac:dyDescent="0.25">
      <c r="U44">
        <f t="shared" si="2"/>
        <v>420</v>
      </c>
      <c r="V44" s="5">
        <f t="shared" si="0"/>
        <v>1.5586464981996612E-6</v>
      </c>
      <c r="W44" s="5">
        <f t="shared" si="1"/>
        <v>0.9999485965013144</v>
      </c>
    </row>
    <row r="45" spans="21:23" x14ac:dyDescent="0.25">
      <c r="U45">
        <f t="shared" si="2"/>
        <v>430</v>
      </c>
      <c r="V45" s="5">
        <f t="shared" si="0"/>
        <v>1.1443125954331782E-6</v>
      </c>
      <c r="W45" s="5">
        <f t="shared" si="1"/>
        <v>0.99996200257524037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114300</xdr:rowOff>
              </from>
              <to>
                <xdr:col>4</xdr:col>
                <xdr:colOff>142875</xdr:colOff>
                <xdr:row>2</xdr:row>
                <xdr:rowOff>123825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 siz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123825</xdr:colOff>
                <xdr:row>5</xdr:row>
                <xdr:rowOff>123825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5</xdr:col>
                <xdr:colOff>219075</xdr:colOff>
                <xdr:row>5</xdr:row>
                <xdr:rowOff>161925</xdr:rowOff>
              </to>
            </anchor>
          </objectPr>
        </oleObject>
      </mc:Choice>
      <mc:Fallback>
        <oleObject progId="Equation.DSMT4" shapeId="1027" r:id="rId8"/>
      </mc:Fallback>
    </mc:AlternateContent>
    <mc:AlternateContent xmlns:mc="http://schemas.openxmlformats.org/markup-compatibility/2006">
      <mc:Choice Requires="x14">
        <oleObject progId="Equation.DSMT4" shapeId="1028" r:id="rId10">
          <objectPr defaultSize="0" autoPict="0" r:id="rId11">
            <anchor moveWithCells="1" sizeWithCells="1">
              <from>
                <xdr:col>2</xdr:col>
                <xdr:colOff>0</xdr:colOff>
                <xdr:row>7</xdr:row>
                <xdr:rowOff>0</xdr:rowOff>
              </from>
              <to>
                <xdr:col>5</xdr:col>
                <xdr:colOff>247650</xdr:colOff>
                <xdr:row>8</xdr:row>
                <xdr:rowOff>161925</xdr:rowOff>
              </to>
            </anchor>
          </objectPr>
        </oleObject>
      </mc:Choice>
      <mc:Fallback>
        <oleObject progId="Equation.DSMT4" shapeId="1028" r:id="rId10"/>
      </mc:Fallback>
    </mc:AlternateContent>
    <mc:AlternateContent xmlns:mc="http://schemas.openxmlformats.org/markup-compatibility/2006">
      <mc:Choice Requires="x14">
        <oleObject progId="Equation.DSMT4" shapeId="1029" r:id="rId12">
          <objectPr defaultSize="0" autoPict="0" r:id="rId13">
            <anchor moveWithCells="1" sizeWithCells="1">
              <from>
                <xdr:col>0</xdr:col>
                <xdr:colOff>0</xdr:colOff>
                <xdr:row>10</xdr:row>
                <xdr:rowOff>0</xdr:rowOff>
              </from>
              <to>
                <xdr:col>3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Equation.DSMT4" shapeId="1029" r:id="rId12"/>
      </mc:Fallback>
    </mc:AlternateContent>
    <mc:AlternateContent xmlns:mc="http://schemas.openxmlformats.org/markup-compatibility/2006">
      <mc:Choice Requires="x14">
        <oleObject progId="Equation.DSMT4" shapeId="1030" r:id="rId14">
          <objectPr defaultSize="0" autoPict="0" r:id="rId15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3</xdr:col>
                <xdr:colOff>200025</xdr:colOff>
                <xdr:row>16</xdr:row>
                <xdr:rowOff>142875</xdr:rowOff>
              </to>
            </anchor>
          </objectPr>
        </oleObject>
      </mc:Choice>
      <mc:Fallback>
        <oleObject progId="Equation.DSMT4" shapeId="1030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Soares Fonseca</dc:creator>
  <cp:lastModifiedBy>José Alberto Soares da Fonseca</cp:lastModifiedBy>
  <dcterms:created xsi:type="dcterms:W3CDTF">2022-06-16T15:43:08Z</dcterms:created>
  <dcterms:modified xsi:type="dcterms:W3CDTF">2024-05-29T15:21:49Z</dcterms:modified>
</cp:coreProperties>
</file>