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estão do Risco Bancário_livro\Ficheiros excel\"/>
    </mc:Choice>
  </mc:AlternateContent>
  <xr:revisionPtr revIDLastSave="0" documentId="13_ncr:1_{0000CE96-E8FD-4416-9CC5-C10DD0E7C7FB}" xr6:coauthVersionLast="47" xr6:coauthVersionMax="47" xr10:uidLastSave="{00000000-0000-0000-0000-000000000000}"/>
  <bookViews>
    <workbookView xWindow="-120" yWindow="-120" windowWidth="20730" windowHeight="11160" xr2:uid="{473A89CD-872C-488E-AA2C-052FB04B6B40}"/>
  </bookViews>
  <sheets>
    <sheet name="28Junho2011" sheetId="1" r:id="rId1"/>
  </sheets>
  <definedNames>
    <definedName name="solver_adj" localSheetId="0" hidden="1">'28Junho2011'!$AC$4:$AC$7</definedName>
    <definedName name="solver_cvg" localSheetId="0" hidden="1">"""""""""""""""""""""""""""""""""""""""""""""""""""""""""""""""""""""""""""""""""""""""""""""""""""""""""""""""""""""""""""""""0.0001"""""""""""""""""""""""""""""""""""""""""""""""""""""""""""""""""""""""""""""""""""""""""""""""""""""""""""""""""""""""""""""""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'28Junho2011'!$AC$5</definedName>
    <definedName name="solver_mip" localSheetId="0" hidden="1">2147483647</definedName>
    <definedName name="solver_mni" localSheetId="0" hidden="1">30</definedName>
    <definedName name="solver_mrt" localSheetId="0" hidden="1">"""""""""""""""""""""""""""""""""""""""""""""""""""""""""""""""""""""""""""""""""""""""""""""""""""""""""""""""""""""""""""""""0.075"""""""""""""""""""""""""""""""""""""""""""""""""""""""""""""""""""""""""""""""""""""""""""""""""""""""""""""""""""""""""""""""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'28Junho2011'!$AK$35</definedName>
    <definedName name="solver_pre" localSheetId="0" hidden="1">"""""""""""""""""""""""""""""""""""""""""""""""""""""""""""""""""""""""""""""""""""""""""""""""""""""""""""""""""""""""""""""""0.000001"""""""""""""""""""""""""""""""""""""""""""""""""""""""""""""""""""""""""""""""""""""""""""""""""""""""""""""""""""""""""""""""</definedName>
    <definedName name="solver_rbv" localSheetId="0" hidden="1">1</definedName>
    <definedName name="solver_rel1" localSheetId="0" hidden="1">1</definedName>
    <definedName name="solver_rhs1" localSheetId="0" hidden="1">5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1" l="1"/>
  <c r="AF4" i="1" s="1"/>
  <c r="Q3" i="1"/>
  <c r="Q8" i="1"/>
  <c r="U5" i="1" s="1"/>
  <c r="G3" i="1"/>
  <c r="J3" i="1" s="1"/>
  <c r="G4" i="1"/>
  <c r="J4" i="1" s="1"/>
  <c r="G5" i="1"/>
  <c r="J5" i="1" s="1"/>
  <c r="G6" i="1"/>
  <c r="J6" i="1" s="1"/>
  <c r="G7" i="1"/>
  <c r="J7" i="1" s="1"/>
  <c r="G8" i="1"/>
  <c r="J8" i="1" s="1"/>
  <c r="G9" i="1"/>
  <c r="J9" i="1" s="1"/>
  <c r="G10" i="1"/>
  <c r="J10" i="1" s="1"/>
  <c r="G11" i="1"/>
  <c r="J11" i="1" s="1"/>
  <c r="G12" i="1"/>
  <c r="J12" i="1" s="1"/>
  <c r="G13" i="1"/>
  <c r="J13" i="1" s="1"/>
  <c r="G14" i="1"/>
  <c r="J14" i="1" s="1"/>
  <c r="G15" i="1"/>
  <c r="J15" i="1" s="1"/>
  <c r="G16" i="1"/>
  <c r="J16" i="1" s="1"/>
  <c r="G17" i="1"/>
  <c r="J17" i="1" s="1"/>
  <c r="G18" i="1"/>
  <c r="J18" i="1" s="1"/>
  <c r="G19" i="1"/>
  <c r="J19" i="1" s="1"/>
  <c r="G20" i="1"/>
  <c r="J20" i="1" s="1"/>
  <c r="G21" i="1"/>
  <c r="J21" i="1" s="1"/>
  <c r="G22" i="1"/>
  <c r="J22" i="1" s="1"/>
  <c r="G23" i="1"/>
  <c r="J23" i="1" s="1"/>
  <c r="G24" i="1"/>
  <c r="J24" i="1" s="1"/>
  <c r="G25" i="1"/>
  <c r="J25" i="1" s="1"/>
  <c r="G26" i="1"/>
  <c r="J26" i="1" s="1"/>
  <c r="G27" i="1"/>
  <c r="J27" i="1" s="1"/>
  <c r="G28" i="1"/>
  <c r="J28" i="1" s="1"/>
  <c r="G29" i="1"/>
  <c r="J29" i="1" s="1"/>
  <c r="G30" i="1"/>
  <c r="J30" i="1" s="1"/>
  <c r="G31" i="1"/>
  <c r="J31" i="1" s="1"/>
  <c r="G32" i="1"/>
  <c r="J32" i="1" s="1"/>
  <c r="G33" i="1"/>
  <c r="J33" i="1" s="1"/>
  <c r="G34" i="1"/>
  <c r="J34" i="1" s="1"/>
  <c r="G2" i="1"/>
  <c r="J2" i="1" s="1"/>
  <c r="I3" i="1"/>
  <c r="I4" i="1"/>
  <c r="T4" i="1" s="1"/>
  <c r="I5" i="1"/>
  <c r="T5" i="1" s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2" i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T34" i="1" s="1"/>
  <c r="H4" i="1"/>
  <c r="H3" i="1"/>
  <c r="T3" i="1" s="1"/>
  <c r="H2" i="1"/>
  <c r="T2" i="1" s="1"/>
  <c r="AF32" i="1" l="1"/>
  <c r="AG21" i="1"/>
  <c r="AI21" i="1" s="1"/>
  <c r="AG13" i="1"/>
  <c r="AI13" i="1" s="1"/>
  <c r="AG6" i="1"/>
  <c r="AI6" i="1" s="1"/>
  <c r="AF17" i="1"/>
  <c r="AF25" i="1"/>
  <c r="AF10" i="1"/>
  <c r="AG31" i="1"/>
  <c r="AI31" i="1" s="1"/>
  <c r="AG28" i="1"/>
  <c r="AI28" i="1" s="1"/>
  <c r="AF24" i="1"/>
  <c r="AG20" i="1"/>
  <c r="AI20" i="1" s="1"/>
  <c r="AF16" i="1"/>
  <c r="AF9" i="1"/>
  <c r="AG5" i="1"/>
  <c r="AI5" i="1" s="1"/>
  <c r="AF34" i="1"/>
  <c r="AG30" i="1"/>
  <c r="AI30" i="1" s="1"/>
  <c r="AF27" i="1"/>
  <c r="AG23" i="1"/>
  <c r="AI23" i="1" s="1"/>
  <c r="AF19" i="1"/>
  <c r="AG15" i="1"/>
  <c r="AI15" i="1" s="1"/>
  <c r="AG12" i="1"/>
  <c r="AI12" i="1" s="1"/>
  <c r="AF8" i="1"/>
  <c r="AG4" i="1"/>
  <c r="AI4" i="1" s="1"/>
  <c r="AF33" i="1"/>
  <c r="AG29" i="1"/>
  <c r="AI29" i="1" s="1"/>
  <c r="AF26" i="1"/>
  <c r="AG22" i="1"/>
  <c r="AI22" i="1" s="1"/>
  <c r="AF18" i="1"/>
  <c r="AG14" i="1"/>
  <c r="AI14" i="1" s="1"/>
  <c r="AF11" i="1"/>
  <c r="AG7" i="1"/>
  <c r="AI7" i="1" s="1"/>
  <c r="AF3" i="1"/>
  <c r="AG33" i="1"/>
  <c r="AI33" i="1" s="1"/>
  <c r="AG32" i="1"/>
  <c r="AF31" i="1"/>
  <c r="AF29" i="1"/>
  <c r="AF28" i="1"/>
  <c r="AG26" i="1"/>
  <c r="AI26" i="1" s="1"/>
  <c r="AF22" i="1"/>
  <c r="AG19" i="1"/>
  <c r="AI19" i="1" s="1"/>
  <c r="AG17" i="1"/>
  <c r="AG16" i="1"/>
  <c r="AF15" i="1"/>
  <c r="AF13" i="1"/>
  <c r="AF12" i="1"/>
  <c r="AG10" i="1"/>
  <c r="AI10" i="1" s="1"/>
  <c r="AF6" i="1"/>
  <c r="AG3" i="1"/>
  <c r="AI3" i="1" s="1"/>
  <c r="AG34" i="1"/>
  <c r="AI34" i="1" s="1"/>
  <c r="AF30" i="1"/>
  <c r="AG27" i="1"/>
  <c r="AI27" i="1" s="1"/>
  <c r="AG25" i="1"/>
  <c r="AG24" i="1"/>
  <c r="AF23" i="1"/>
  <c r="AF21" i="1"/>
  <c r="AF20" i="1"/>
  <c r="AG18" i="1"/>
  <c r="AI18" i="1" s="1"/>
  <c r="AF14" i="1"/>
  <c r="AG11" i="1"/>
  <c r="AI11" i="1" s="1"/>
  <c r="AG9" i="1"/>
  <c r="AG8" i="1"/>
  <c r="AF7" i="1"/>
  <c r="AF5" i="1"/>
  <c r="AG2" i="1"/>
  <c r="AI2" i="1" s="1"/>
  <c r="AF2" i="1"/>
  <c r="U3" i="1"/>
  <c r="U32" i="1"/>
  <c r="U28" i="1"/>
  <c r="U24" i="1"/>
  <c r="U20" i="1"/>
  <c r="U16" i="1"/>
  <c r="U12" i="1"/>
  <c r="U8" i="1"/>
  <c r="U4" i="1"/>
  <c r="U31" i="1"/>
  <c r="U27" i="1"/>
  <c r="U23" i="1"/>
  <c r="U19" i="1"/>
  <c r="U15" i="1"/>
  <c r="U11" i="1"/>
  <c r="U7" i="1"/>
  <c r="U34" i="1"/>
  <c r="U30" i="1"/>
  <c r="U26" i="1"/>
  <c r="U22" i="1"/>
  <c r="U18" i="1"/>
  <c r="U14" i="1"/>
  <c r="U10" i="1"/>
  <c r="U6" i="1"/>
  <c r="U2" i="1"/>
  <c r="U33" i="1"/>
  <c r="U29" i="1"/>
  <c r="U25" i="1"/>
  <c r="U21" i="1"/>
  <c r="U17" i="1"/>
  <c r="U13" i="1"/>
  <c r="U9" i="1"/>
  <c r="T32" i="1"/>
  <c r="T24" i="1"/>
  <c r="T16" i="1"/>
  <c r="T12" i="1"/>
  <c r="T8" i="1"/>
  <c r="T31" i="1"/>
  <c r="T27" i="1"/>
  <c r="T23" i="1"/>
  <c r="T19" i="1"/>
  <c r="T15" i="1"/>
  <c r="T11" i="1"/>
  <c r="T7" i="1"/>
  <c r="T28" i="1"/>
  <c r="T20" i="1"/>
  <c r="T30" i="1"/>
  <c r="T26" i="1"/>
  <c r="T22" i="1"/>
  <c r="T18" i="1"/>
  <c r="T14" i="1"/>
  <c r="T10" i="1"/>
  <c r="T6" i="1"/>
  <c r="T33" i="1"/>
  <c r="T29" i="1"/>
  <c r="T25" i="1"/>
  <c r="T21" i="1"/>
  <c r="T17" i="1"/>
  <c r="T13" i="1"/>
  <c r="T9" i="1"/>
  <c r="AH17" i="1" l="1"/>
  <c r="AH24" i="1"/>
  <c r="AH9" i="1"/>
  <c r="AH16" i="1"/>
  <c r="AH32" i="1"/>
  <c r="AH29" i="1"/>
  <c r="AJ29" i="1" s="1"/>
  <c r="AH5" i="1"/>
  <c r="AJ5" i="1" s="1"/>
  <c r="AH25" i="1"/>
  <c r="AH11" i="1"/>
  <c r="AJ11" i="1" s="1"/>
  <c r="AH33" i="1"/>
  <c r="AJ33" i="1" s="1"/>
  <c r="AI16" i="1"/>
  <c r="AH30" i="1"/>
  <c r="AJ30" i="1" s="1"/>
  <c r="AH6" i="1"/>
  <c r="AJ6" i="1" s="1"/>
  <c r="AH15" i="1"/>
  <c r="AJ15" i="1" s="1"/>
  <c r="AH31" i="1"/>
  <c r="AJ31" i="1" s="1"/>
  <c r="AH10" i="1"/>
  <c r="AJ10" i="1" s="1"/>
  <c r="AH7" i="1"/>
  <c r="AJ7" i="1" s="1"/>
  <c r="AH13" i="1"/>
  <c r="AJ13" i="1" s="1"/>
  <c r="AH21" i="1"/>
  <c r="AJ21" i="1" s="1"/>
  <c r="AH22" i="1"/>
  <c r="AJ22" i="1" s="1"/>
  <c r="AH27" i="1"/>
  <c r="AJ27" i="1" s="1"/>
  <c r="AH20" i="1"/>
  <c r="AJ20" i="1" s="1"/>
  <c r="AI32" i="1"/>
  <c r="AH23" i="1"/>
  <c r="AJ23" i="1" s="1"/>
  <c r="AI25" i="1"/>
  <c r="AH2" i="1"/>
  <c r="AJ2" i="1" s="1"/>
  <c r="AI17" i="1"/>
  <c r="AH28" i="1"/>
  <c r="AJ28" i="1" s="1"/>
  <c r="AH14" i="1"/>
  <c r="AJ14" i="1" s="1"/>
  <c r="AH12" i="1"/>
  <c r="AJ12" i="1" s="1"/>
  <c r="AI9" i="1"/>
  <c r="AH18" i="1"/>
  <c r="AJ18" i="1" s="1"/>
  <c r="AH8" i="1"/>
  <c r="AH4" i="1"/>
  <c r="AJ4" i="1" s="1"/>
  <c r="AH19" i="1"/>
  <c r="AJ19" i="1" s="1"/>
  <c r="AI24" i="1"/>
  <c r="AH3" i="1"/>
  <c r="AJ3" i="1" s="1"/>
  <c r="AH26" i="1"/>
  <c r="AJ26" i="1" s="1"/>
  <c r="AI8" i="1"/>
  <c r="AH34" i="1"/>
  <c r="AJ34" i="1" s="1"/>
  <c r="V4" i="1"/>
  <c r="V16" i="1"/>
  <c r="V5" i="1"/>
  <c r="V30" i="1"/>
  <c r="V19" i="1"/>
  <c r="V2" i="1"/>
  <c r="V20" i="1"/>
  <c r="V9" i="1"/>
  <c r="V25" i="1"/>
  <c r="V18" i="1"/>
  <c r="V10" i="1"/>
  <c r="V14" i="1"/>
  <c r="V31" i="1"/>
  <c r="V21" i="1"/>
  <c r="V12" i="1"/>
  <c r="V7" i="1"/>
  <c r="V23" i="1"/>
  <c r="V3" i="1"/>
  <c r="V24" i="1"/>
  <c r="V13" i="1"/>
  <c r="V29" i="1"/>
  <c r="V32" i="1"/>
  <c r="V22" i="1"/>
  <c r="V15" i="1"/>
  <c r="V6" i="1"/>
  <c r="V11" i="1"/>
  <c r="V27" i="1"/>
  <c r="V8" i="1"/>
  <c r="V28" i="1"/>
  <c r="V17" i="1"/>
  <c r="V33" i="1"/>
  <c r="V26" i="1"/>
  <c r="V34" i="1"/>
  <c r="AK18" i="1" l="1"/>
  <c r="AL18" i="1"/>
  <c r="AK10" i="1"/>
  <c r="AL10" i="1"/>
  <c r="AK19" i="1"/>
  <c r="AL19" i="1"/>
  <c r="AK21" i="1"/>
  <c r="AL21" i="1"/>
  <c r="AK31" i="1"/>
  <c r="AL31" i="1"/>
  <c r="AK5" i="1"/>
  <c r="AL5" i="1"/>
  <c r="AK34" i="1"/>
  <c r="AL34" i="1"/>
  <c r="AK23" i="1"/>
  <c r="AL23" i="1"/>
  <c r="AK30" i="1"/>
  <c r="AL30" i="1"/>
  <c r="AK26" i="1"/>
  <c r="AL26" i="1"/>
  <c r="AK12" i="1"/>
  <c r="AL12" i="1"/>
  <c r="AK2" i="1"/>
  <c r="AL2" i="1"/>
  <c r="AK20" i="1"/>
  <c r="AL20" i="1"/>
  <c r="AK13" i="1"/>
  <c r="AL13" i="1"/>
  <c r="AK15" i="1"/>
  <c r="AL15" i="1"/>
  <c r="AK33" i="1"/>
  <c r="AL33" i="1"/>
  <c r="AK29" i="1"/>
  <c r="AL29" i="1"/>
  <c r="AK28" i="1"/>
  <c r="AL28" i="1"/>
  <c r="AK22" i="1"/>
  <c r="AL22" i="1"/>
  <c r="AK4" i="1"/>
  <c r="AL4" i="1"/>
  <c r="AK3" i="1"/>
  <c r="AL3" i="1"/>
  <c r="AK14" i="1"/>
  <c r="AL14" i="1"/>
  <c r="AK27" i="1"/>
  <c r="AL27" i="1"/>
  <c r="AK7" i="1"/>
  <c r="AL7" i="1"/>
  <c r="AK6" i="1"/>
  <c r="AL6" i="1"/>
  <c r="AK11" i="1"/>
  <c r="AL11" i="1"/>
  <c r="AJ17" i="1"/>
  <c r="AJ25" i="1"/>
  <c r="AJ16" i="1"/>
  <c r="AJ24" i="1"/>
  <c r="AJ9" i="1"/>
  <c r="AJ8" i="1"/>
  <c r="AJ32" i="1"/>
  <c r="V35" i="1"/>
  <c r="AK9" i="1" l="1"/>
  <c r="AL9" i="1"/>
  <c r="AK32" i="1"/>
  <c r="AL32" i="1"/>
  <c r="AK16" i="1"/>
  <c r="AL16" i="1"/>
  <c r="AK8" i="1"/>
  <c r="AL8" i="1"/>
  <c r="AK25" i="1"/>
  <c r="AL25" i="1"/>
  <c r="AK17" i="1"/>
  <c r="AL17" i="1"/>
  <c r="AK24" i="1"/>
  <c r="AL24" i="1"/>
  <c r="AK35" i="1" l="1"/>
</calcChain>
</file>

<file path=xl/sharedStrings.xml><?xml version="1.0" encoding="utf-8"?>
<sst xmlns="http://schemas.openxmlformats.org/spreadsheetml/2006/main" count="117" uniqueCount="70">
  <si>
    <t>3 months</t>
  </si>
  <si>
    <t>6 months</t>
  </si>
  <si>
    <t>9 months</t>
  </si>
  <si>
    <t>1 year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</si>
  <si>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</si>
  <si>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</si>
  <si>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</si>
  <si>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</si>
  <si>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</si>
  <si>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</si>
  <si>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</si>
  <si>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</si>
  <si>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</si>
  <si>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</si>
  <si>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</si>
  <si>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</si>
  <si>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</si>
  <si>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</si>
  <si>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</si>
  <si>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</si>
  <si>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</si>
  <si>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</si>
  <si>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</si>
  <si>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21 years</t>
  </si>
  <si>
    <t>22 years</t>
  </si>
  <si>
    <t>23 years</t>
  </si>
  <si>
    <t>24 years</t>
  </si>
  <si>
    <t>25 years</t>
  </si>
  <si>
    <t>26 years</t>
  </si>
  <si>
    <t>27 years</t>
  </si>
  <si>
    <t>28 years</t>
  </si>
  <si>
    <t>29 years</t>
  </si>
  <si>
    <t>30 years</t>
  </si>
  <si>
    <t>MAT</t>
  </si>
  <si>
    <t>Prazo</t>
  </si>
  <si>
    <t>tspot</t>
  </si>
  <si>
    <t>TSPOT</t>
  </si>
  <si>
    <t>Maturity</t>
  </si>
  <si>
    <t>Forward</t>
  </si>
  <si>
    <t>T. Juro a prazo</t>
  </si>
  <si>
    <t>T. Juro à vista</t>
  </si>
  <si>
    <t>BETA0</t>
  </si>
  <si>
    <t>BETA1</t>
  </si>
  <si>
    <t>BETA2</t>
  </si>
  <si>
    <t>BETA3</t>
  </si>
  <si>
    <t>TAU1</t>
  </si>
  <si>
    <t>TAU2</t>
  </si>
  <si>
    <t>R0</t>
  </si>
  <si>
    <t>alfa</t>
  </si>
  <si>
    <t>beta</t>
  </si>
  <si>
    <t>vol</t>
  </si>
  <si>
    <t>lamb</t>
  </si>
  <si>
    <t>Rinf</t>
  </si>
  <si>
    <t>POBS</t>
  </si>
  <si>
    <t>PVAS</t>
  </si>
  <si>
    <t>(PO-PV)^2</t>
  </si>
  <si>
    <t>SOMA</t>
  </si>
  <si>
    <t>R VAS</t>
  </si>
  <si>
    <t>RNSS</t>
  </si>
  <si>
    <t>Vasicek</t>
  </si>
  <si>
    <t xml:space="preserve">CIR </t>
  </si>
  <si>
    <t>gama</t>
  </si>
  <si>
    <t>H</t>
  </si>
  <si>
    <t>D</t>
  </si>
  <si>
    <t>HNUM</t>
  </si>
  <si>
    <t>HDEN</t>
  </si>
  <si>
    <t>PCIR</t>
  </si>
  <si>
    <t>(POBS-PCIR)^2</t>
  </si>
  <si>
    <t>RCIR</t>
  </si>
  <si>
    <t>RBCE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</si>
</sst>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#,##0.000000"/>
    <numFmt numFmtId="167" formatCode="0.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555555"/>
      <name val="Open Sans"/>
      <family val="2"/>
    </font>
    <font>
      <sz val="12"/>
      <color rgb="FF555555"/>
      <name val="Calibri"/>
      <family val="2"/>
      <scheme val="minor"/>
    </font>
    <font>
      <b/>
      <sz val="11"/>
      <color rgb="FF003299"/>
      <name val="Calibri"/>
      <family val="2"/>
      <scheme val="minor"/>
    </font>
    <font>
      <sz val="12"/>
      <color rgb="FF555555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EEEEEE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E4E4E4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NumberFormat="1" applyFont="1"/>
    <xf numFmtId="3" fontId="2" fillId="2" borderId="0" xfId="0" applyNumberFormat="1" applyFont="1" applyFill="1" applyAlignment="1">
      <alignment horizontal="left" vertical="center" indent="1"/>
    </xf>
    <xf numFmtId="3" fontId="2" fillId="0" borderId="0" xfId="0" applyNumberFormat="1" applyFont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3" fontId="3" fillId="2" borderId="1" xfId="0" applyNumberFormat="1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3" fontId="3" fillId="0" borderId="1" xfId="0" applyNumberFormat="1" applyFont="1" applyBorder="1" applyAlignment="1">
      <alignment horizontal="left" vertical="center" indent="1"/>
    </xf>
    <xf numFmtId="0" fontId="4" fillId="3" borderId="2" xfId="0" applyFont="1" applyFill="1" applyBorder="1" applyAlignment="1">
      <alignment horizontal="left" vertical="center" wrapText="1" indent="1"/>
    </xf>
    <xf numFmtId="15" fontId="4" fillId="3" borderId="3" xfId="0" applyNumberFormat="1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165" fontId="5" fillId="2" borderId="1" xfId="0" applyNumberFormat="1" applyFont="1" applyFill="1" applyBorder="1" applyAlignment="1">
      <alignment horizontal="left" vertical="center" indent="1"/>
    </xf>
    <xf numFmtId="165" fontId="5" fillId="0" borderId="1" xfId="0" applyNumberFormat="1" applyFont="1" applyBorder="1" applyAlignment="1">
      <alignment horizontal="left" vertical="center" indent="1"/>
    </xf>
    <xf numFmtId="167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Figura 1:</a:t>
            </a:r>
            <a:r>
              <a:rPr lang="en-GB" sz="12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Curvas das taxas de juro da zona euro (28/06/2011)</a:t>
            </a:r>
          </a:p>
          <a:p>
            <a:pPr>
              <a:defRPr/>
            </a:pPr>
            <a:r>
              <a:rPr lang="en-GB" sz="10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(Fonte: Banco Central Europeu)</a:t>
            </a:r>
            <a:endParaRPr lang="en-GB" sz="1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099530516431925"/>
          <c:y val="2.3598820058997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42477172747773"/>
          <c:y val="0.17023459456948412"/>
          <c:w val="0.7818493000874891"/>
          <c:h val="0.6577992341121293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'28Junho2011'!$I$1</c:f>
              <c:strCache>
                <c:ptCount val="1"/>
                <c:pt idx="0">
                  <c:v>T. Juro à vista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'28Junho2011'!$H$2:$H$34</c:f>
              <c:numCache>
                <c:formatCode>General</c:formatCode>
                <c:ptCount val="33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xVal>
          <c:yVal>
            <c:numRef>
              <c:f>'28Junho2011'!$I$2:$I$34</c:f>
              <c:numCache>
                <c:formatCode>0.000%</c:formatCode>
                <c:ptCount val="33"/>
                <c:pt idx="0">
                  <c:v>1.2313860000000001E-2</c:v>
                </c:pt>
                <c:pt idx="1">
                  <c:v>1.256208E-2</c:v>
                </c:pt>
                <c:pt idx="2">
                  <c:v>1.2913699999999998E-2</c:v>
                </c:pt>
                <c:pt idx="3">
                  <c:v>1.335195E-2</c:v>
                </c:pt>
                <c:pt idx="4">
                  <c:v>1.570028E-2</c:v>
                </c:pt>
                <c:pt idx="5">
                  <c:v>1.8526020000000001E-2</c:v>
                </c:pt>
                <c:pt idx="6">
                  <c:v>2.1419090000000002E-2</c:v>
                </c:pt>
                <c:pt idx="7">
                  <c:v>2.415635E-2</c:v>
                </c:pt>
                <c:pt idx="8">
                  <c:v>2.6629800000000002E-2</c:v>
                </c:pt>
                <c:pt idx="9">
                  <c:v>2.880023E-2</c:v>
                </c:pt>
                <c:pt idx="10">
                  <c:v>3.0667800000000002E-2</c:v>
                </c:pt>
                <c:pt idx="11">
                  <c:v>3.2253480000000001E-2</c:v>
                </c:pt>
                <c:pt idx="12">
                  <c:v>3.3587859999999997E-2</c:v>
                </c:pt>
                <c:pt idx="13">
                  <c:v>3.4704430000000001E-2</c:v>
                </c:pt>
                <c:pt idx="14">
                  <c:v>3.5635849999999997E-2</c:v>
                </c:pt>
                <c:pt idx="15">
                  <c:v>3.6412069999999998E-2</c:v>
                </c:pt>
                <c:pt idx="16">
                  <c:v>3.7059450000000001E-2</c:v>
                </c:pt>
                <c:pt idx="17">
                  <c:v>3.7600630000000003E-2</c:v>
                </c:pt>
                <c:pt idx="18">
                  <c:v>3.805468E-2</c:v>
                </c:pt>
                <c:pt idx="19">
                  <c:v>3.8437440000000003E-2</c:v>
                </c:pt>
                <c:pt idx="20">
                  <c:v>3.8761950000000003E-2</c:v>
                </c:pt>
                <c:pt idx="21">
                  <c:v>3.9038870000000003E-2</c:v>
                </c:pt>
                <c:pt idx="22">
                  <c:v>3.927684E-2</c:v>
                </c:pt>
                <c:pt idx="23">
                  <c:v>3.9482870000000003E-2</c:v>
                </c:pt>
                <c:pt idx="24">
                  <c:v>3.9662620000000003E-2</c:v>
                </c:pt>
                <c:pt idx="25">
                  <c:v>3.9820660000000001E-2</c:v>
                </c:pt>
                <c:pt idx="26">
                  <c:v>3.996065E-2</c:v>
                </c:pt>
                <c:pt idx="27">
                  <c:v>4.0085579999999996E-2</c:v>
                </c:pt>
                <c:pt idx="28">
                  <c:v>4.0197839999999999E-2</c:v>
                </c:pt>
                <c:pt idx="29">
                  <c:v>4.0299379999999996E-2</c:v>
                </c:pt>
                <c:pt idx="30">
                  <c:v>4.0391779999999995E-2</c:v>
                </c:pt>
                <c:pt idx="31">
                  <c:v>4.0476349999999994E-2</c:v>
                </c:pt>
                <c:pt idx="32">
                  <c:v>4.0554139999999995E-2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5EB-4407-B0E0-316F517381A9}"/>
            </c:ext>
          </c:extLst>
        </c:ser>
        <c:ser>
          <c:idx val="1"/>
          <c:order val="1"/>
          <c:tx>
            <c:strRef>
              <c:f>'28Junho2011'!$J$1</c:f>
              <c:strCache>
                <c:ptCount val="1"/>
                <c:pt idx="0">
                  <c:v>T. Juro a prazo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'28Junho2011'!$H$2:$H$34</c:f>
              <c:numCache>
                <c:formatCode>General</c:formatCode>
                <c:ptCount val="33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xVal>
          <c:yVal>
            <c:numRef>
              <c:f>'28Junho2011'!$J$2:$J$34</c:f>
              <c:numCache>
                <c:formatCode>0.000%</c:formatCode>
                <c:ptCount val="33"/>
                <c:pt idx="0">
                  <c:v>1.250425E-2</c:v>
                </c:pt>
                <c:pt idx="1">
                  <c:v>1.316786E-2</c:v>
                </c:pt>
                <c:pt idx="2">
                  <c:v>1.410639E-2</c:v>
                </c:pt>
                <c:pt idx="3">
                  <c:v>1.525784E-2</c:v>
                </c:pt>
                <c:pt idx="4">
                  <c:v>2.1051609999999998E-2</c:v>
                </c:pt>
                <c:pt idx="5">
                  <c:v>2.7253780000000002E-2</c:v>
                </c:pt>
                <c:pt idx="6">
                  <c:v>3.2782569999999997E-2</c:v>
                </c:pt>
                <c:pt idx="7">
                  <c:v>3.723837E-2</c:v>
                </c:pt>
                <c:pt idx="8">
                  <c:v>4.057637E-2</c:v>
                </c:pt>
                <c:pt idx="9">
                  <c:v>4.2917610000000002E-2</c:v>
                </c:pt>
                <c:pt idx="10">
                  <c:v>4.4444150000000002E-2</c:v>
                </c:pt>
                <c:pt idx="11">
                  <c:v>4.5344249999999996E-2</c:v>
                </c:pt>
                <c:pt idx="12">
                  <c:v>4.5786559999999997E-2</c:v>
                </c:pt>
                <c:pt idx="13">
                  <c:v>4.5910520000000003E-2</c:v>
                </c:pt>
                <c:pt idx="14">
                  <c:v>4.5825230000000002E-2</c:v>
                </c:pt>
                <c:pt idx="15">
                  <c:v>4.5612399999999997E-2</c:v>
                </c:pt>
                <c:pt idx="16">
                  <c:v>4.5330890000000006E-2</c:v>
                </c:pt>
                <c:pt idx="17">
                  <c:v>4.5021419999999999E-2</c:v>
                </c:pt>
                <c:pt idx="18">
                  <c:v>4.4710859999999998E-2</c:v>
                </c:pt>
                <c:pt idx="19">
                  <c:v>4.4415929999999999E-2</c:v>
                </c:pt>
                <c:pt idx="20">
                  <c:v>4.4146070000000003E-2</c:v>
                </c:pt>
                <c:pt idx="21">
                  <c:v>4.3905709999999994E-2</c:v>
                </c:pt>
                <c:pt idx="22">
                  <c:v>4.3695970000000001E-2</c:v>
                </c:pt>
                <c:pt idx="23">
                  <c:v>4.3515879999999993E-2</c:v>
                </c:pt>
                <c:pt idx="24">
                  <c:v>4.3363269999999995E-2</c:v>
                </c:pt>
                <c:pt idx="25">
                  <c:v>4.3235320000000001E-2</c:v>
                </c:pt>
                <c:pt idx="26">
                  <c:v>4.3129030000000006E-2</c:v>
                </c:pt>
                <c:pt idx="27">
                  <c:v>4.3041410000000002E-2</c:v>
                </c:pt>
                <c:pt idx="28">
                  <c:v>4.2969670000000001E-2</c:v>
                </c:pt>
                <c:pt idx="29">
                  <c:v>4.291126E-2</c:v>
                </c:pt>
                <c:pt idx="30">
                  <c:v>4.286396E-2</c:v>
                </c:pt>
                <c:pt idx="31">
                  <c:v>4.2825819999999994E-2</c:v>
                </c:pt>
                <c:pt idx="32">
                  <c:v>4.2795189999999997E-2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5EB-4407-B0E0-316F51738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5952320"/>
        <c:axId val="525954288"/>
      </c:scatterChart>
      <c:valAx>
        <c:axId val="525952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solidFill>
                      <a:sysClr val="windowText" lastClr="000000"/>
                    </a:solidFill>
                  </a:rPr>
                  <a:t>Prazo</a:t>
                </a:r>
                <a:r>
                  <a:rPr lang="en-GB" baseline="0">
                    <a:solidFill>
                      <a:sysClr val="windowText" lastClr="000000"/>
                    </a:solidFill>
                  </a:rPr>
                  <a:t> (anos)</a:t>
                </a:r>
                <a:endParaRPr lang="en-GB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54288"/>
        <c:crosses val="autoZero"/>
        <c:crossBetween val="midCat"/>
      </c:valAx>
      <c:valAx>
        <c:axId val="52595428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solidFill>
                      <a:sysClr val="windowText" lastClr="000000"/>
                    </a:solidFill>
                  </a:rPr>
                  <a:t>Taxas de juro</a:t>
                </a:r>
              </a:p>
            </c:rich>
          </c:tx>
          <c:layout>
            <c:manualLayout>
              <c:xMode val="edge"/>
              <c:yMode val="edge"/>
              <c:x val="3.9906103286384977E-2"/>
              <c:y val="9.02771003182124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52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Figura</a:t>
            </a:r>
            <a:r>
              <a:rPr lang="en-GB" sz="12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3 : Curvas das taxas dejuro do BCE, modelo de Vasicek e modelo CIR referentes a 28 de junho de 2011</a:t>
            </a:r>
            <a:endParaRPr lang="en-GB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8656233595800528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30514877229132"/>
          <c:y val="0.21608324682887309"/>
          <c:w val="0.79948818897637797"/>
          <c:h val="0.5144517351997668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'28Junho2011'!$AO$1</c:f>
              <c:strCache>
                <c:ptCount val="1"/>
                <c:pt idx="0">
                  <c:v>RBCE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'28Junho2011'!$AN$2:$AN$34</c:f>
              <c:numCache>
                <c:formatCode>General</c:formatCode>
                <c:ptCount val="33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xVal>
          <c:yVal>
            <c:numRef>
              <c:f>'28Junho2011'!$AO$2:$AO$34</c:f>
              <c:numCache>
                <c:formatCode>0.000%</c:formatCode>
                <c:ptCount val="33"/>
                <c:pt idx="0">
                  <c:v>1.2313860000000001E-2</c:v>
                </c:pt>
                <c:pt idx="1">
                  <c:v>1.256208E-2</c:v>
                </c:pt>
                <c:pt idx="2">
                  <c:v>1.2913699999999998E-2</c:v>
                </c:pt>
                <c:pt idx="3">
                  <c:v>1.335195E-2</c:v>
                </c:pt>
                <c:pt idx="4">
                  <c:v>1.570028E-2</c:v>
                </c:pt>
                <c:pt idx="5">
                  <c:v>1.8526020000000001E-2</c:v>
                </c:pt>
                <c:pt idx="6">
                  <c:v>2.1419090000000002E-2</c:v>
                </c:pt>
                <c:pt idx="7">
                  <c:v>2.415635E-2</c:v>
                </c:pt>
                <c:pt idx="8">
                  <c:v>2.6629800000000002E-2</c:v>
                </c:pt>
                <c:pt idx="9">
                  <c:v>2.880023E-2</c:v>
                </c:pt>
                <c:pt idx="10">
                  <c:v>3.0667800000000002E-2</c:v>
                </c:pt>
                <c:pt idx="11">
                  <c:v>3.2253480000000001E-2</c:v>
                </c:pt>
                <c:pt idx="12">
                  <c:v>3.3587859999999997E-2</c:v>
                </c:pt>
                <c:pt idx="13">
                  <c:v>3.4704430000000001E-2</c:v>
                </c:pt>
                <c:pt idx="14">
                  <c:v>3.5635849999999997E-2</c:v>
                </c:pt>
                <c:pt idx="15">
                  <c:v>3.6412069999999998E-2</c:v>
                </c:pt>
                <c:pt idx="16">
                  <c:v>3.7059450000000001E-2</c:v>
                </c:pt>
                <c:pt idx="17">
                  <c:v>3.7600630000000003E-2</c:v>
                </c:pt>
                <c:pt idx="18">
                  <c:v>3.805468E-2</c:v>
                </c:pt>
                <c:pt idx="19">
                  <c:v>3.8437440000000003E-2</c:v>
                </c:pt>
                <c:pt idx="20">
                  <c:v>3.8761950000000003E-2</c:v>
                </c:pt>
                <c:pt idx="21">
                  <c:v>3.9038870000000003E-2</c:v>
                </c:pt>
                <c:pt idx="22">
                  <c:v>3.927684E-2</c:v>
                </c:pt>
                <c:pt idx="23">
                  <c:v>3.9482870000000003E-2</c:v>
                </c:pt>
                <c:pt idx="24">
                  <c:v>3.9662620000000003E-2</c:v>
                </c:pt>
                <c:pt idx="25">
                  <c:v>3.9820660000000001E-2</c:v>
                </c:pt>
                <c:pt idx="26">
                  <c:v>3.996065E-2</c:v>
                </c:pt>
                <c:pt idx="27">
                  <c:v>4.0085579999999996E-2</c:v>
                </c:pt>
                <c:pt idx="28">
                  <c:v>4.0197839999999999E-2</c:v>
                </c:pt>
                <c:pt idx="29">
                  <c:v>4.0299379999999996E-2</c:v>
                </c:pt>
                <c:pt idx="30">
                  <c:v>4.0391779999999995E-2</c:v>
                </c:pt>
                <c:pt idx="31">
                  <c:v>4.0476349999999994E-2</c:v>
                </c:pt>
                <c:pt idx="32">
                  <c:v>4.0554139999999995E-2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D66-4C18-B68F-6575761F268D}"/>
            </c:ext>
          </c:extLst>
        </c:ser>
        <c:ser>
          <c:idx val="1"/>
          <c:order val="1"/>
          <c:tx>
            <c:strRef>
              <c:f>'28Junho2011'!$AP$1</c:f>
              <c:strCache>
                <c:ptCount val="1"/>
                <c:pt idx="0">
                  <c:v>R VAS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'28Junho2011'!$AN$2:$AN$34</c:f>
              <c:numCache>
                <c:formatCode>General</c:formatCode>
                <c:ptCount val="33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xVal>
          <c:yVal>
            <c:numRef>
              <c:f>'28Junho2011'!$AP$2:$AP$34</c:f>
              <c:numCache>
                <c:formatCode>0.000%</c:formatCode>
                <c:ptCount val="33"/>
                <c:pt idx="0">
                  <c:v>1.3273264129096433E-2</c:v>
                </c:pt>
                <c:pt idx="1">
                  <c:v>1.4308294207576521E-2</c:v>
                </c:pt>
                <c:pt idx="2">
                  <c:v>1.5295989199232198E-2</c:v>
                </c:pt>
                <c:pt idx="3">
                  <c:v>1.6239023377392012E-2</c:v>
                </c:pt>
                <c:pt idx="4">
                  <c:v>1.9612038543597211E-2</c:v>
                </c:pt>
                <c:pt idx="5">
                  <c:v>2.24430854171296E-2</c:v>
                </c:pt>
                <c:pt idx="6">
                  <c:v>2.4836681717613485E-2</c:v>
                </c:pt>
                <c:pt idx="7">
                  <c:v>2.6874078150451675E-2</c:v>
                </c:pt>
                <c:pt idx="8">
                  <c:v>2.8619119280968122E-2</c:v>
                </c:pt>
                <c:pt idx="9">
                  <c:v>3.0122469344599754E-2</c:v>
                </c:pt>
                <c:pt idx="10">
                  <c:v>3.1424696068075256E-2</c:v>
                </c:pt>
                <c:pt idx="11">
                  <c:v>3.2558548435862783E-2</c:v>
                </c:pt>
                <c:pt idx="12">
                  <c:v>3.355065919354807E-2</c:v>
                </c:pt>
                <c:pt idx="13">
                  <c:v>3.4422832088921669E-2</c:v>
                </c:pt>
                <c:pt idx="14">
                  <c:v>3.5193025858508663E-2</c:v>
                </c:pt>
                <c:pt idx="15">
                  <c:v>3.5876114181602733E-2</c:v>
                </c:pt>
                <c:pt idx="16">
                  <c:v>3.648447824014036E-2</c:v>
                </c:pt>
                <c:pt idx="17">
                  <c:v>3.7028472826333043E-2</c:v>
                </c:pt>
                <c:pt idx="18">
                  <c:v>3.7516795925596765E-2</c:v>
                </c:pt>
                <c:pt idx="19">
                  <c:v>3.7956783895134794E-2</c:v>
                </c:pt>
                <c:pt idx="20">
                  <c:v>3.8354648766490328E-2</c:v>
                </c:pt>
                <c:pt idx="21">
                  <c:v>3.871567015192344E-2</c:v>
                </c:pt>
                <c:pt idx="22">
                  <c:v>3.9044351271786015E-2</c:v>
                </c:pt>
                <c:pt idx="23">
                  <c:v>3.9344546428709153E-2</c:v>
                </c:pt>
                <c:pt idx="24">
                  <c:v>3.9619565616604638E-2</c:v>
                </c:pt>
                <c:pt idx="25">
                  <c:v>3.9872260716063111E-2</c:v>
                </c:pt>
                <c:pt idx="26">
                  <c:v>4.0105096785421512E-2</c:v>
                </c:pt>
                <c:pt idx="27">
                  <c:v>4.0320211232184225E-2</c:v>
                </c:pt>
                <c:pt idx="28">
                  <c:v>4.0519463087689875E-2</c:v>
                </c:pt>
                <c:pt idx="29">
                  <c:v>4.0704474169022238E-2</c:v>
                </c:pt>
                <c:pt idx="30">
                  <c:v>4.0876663566901492E-2</c:v>
                </c:pt>
                <c:pt idx="31">
                  <c:v>4.1037276624968699E-2</c:v>
                </c:pt>
                <c:pt idx="32">
                  <c:v>4.1187409358270269E-2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D66-4C18-B68F-6575761F268D}"/>
            </c:ext>
          </c:extLst>
        </c:ser>
        <c:ser>
          <c:idx val="2"/>
          <c:order val="2"/>
          <c:tx>
            <c:strRef>
              <c:f>'28Junho2011'!$AQ$1</c:f>
              <c:strCache>
                <c:ptCount val="1"/>
                <c:pt idx="0">
                  <c:v>RCIR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'28Junho2011'!$AN$2:$AN$34</c:f>
              <c:numCache>
                <c:formatCode>General</c:formatCode>
                <c:ptCount val="33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xVal>
          <c:yVal>
            <c:numRef>
              <c:f>'28Junho2011'!$AQ$2:$AQ$34</c:f>
              <c:numCache>
                <c:formatCode>0.000%</c:formatCode>
                <c:ptCount val="33"/>
                <c:pt idx="0">
                  <c:v>1.3118709228025412E-2</c:v>
                </c:pt>
                <c:pt idx="1">
                  <c:v>1.40235844410454E-2</c:v>
                </c:pt>
                <c:pt idx="2">
                  <c:v>1.4902681684872576E-2</c:v>
                </c:pt>
                <c:pt idx="3">
                  <c:v>1.5756109240480091E-2</c:v>
                </c:pt>
                <c:pt idx="4">
                  <c:v>1.891778720350433E-2</c:v>
                </c:pt>
                <c:pt idx="5">
                  <c:v>2.169417941960794E-2</c:v>
                </c:pt>
                <c:pt idx="6">
                  <c:v>2.4117272303195037E-2</c:v>
                </c:pt>
                <c:pt idx="7">
                  <c:v>2.6224238603866912E-2</c:v>
                </c:pt>
                <c:pt idx="8">
                  <c:v>2.8053280190365321E-2</c:v>
                </c:pt>
                <c:pt idx="9">
                  <c:v>2.9640968433419089E-2</c:v>
                </c:pt>
                <c:pt idx="10">
                  <c:v>3.1020780058402506E-2</c:v>
                </c:pt>
                <c:pt idx="11">
                  <c:v>3.2222468745018516E-2</c:v>
                </c:pt>
                <c:pt idx="12">
                  <c:v>3.3271962641239106E-2</c:v>
                </c:pt>
                <c:pt idx="13">
                  <c:v>3.4191559914115779E-2</c:v>
                </c:pt>
                <c:pt idx="14">
                  <c:v>3.5000270867145772E-2</c:v>
                </c:pt>
                <c:pt idx="15">
                  <c:v>3.5714213510424329E-2</c:v>
                </c:pt>
                <c:pt idx="16">
                  <c:v>3.6347009464795868E-2</c:v>
                </c:pt>
                <c:pt idx="17">
                  <c:v>3.6910152604023812E-2</c:v>
                </c:pt>
                <c:pt idx="18">
                  <c:v>3.7413338244959932E-2</c:v>
                </c:pt>
                <c:pt idx="19">
                  <c:v>3.7864749512403283E-2</c:v>
                </c:pt>
                <c:pt idx="20">
                  <c:v>3.827130223273497E-2</c:v>
                </c:pt>
                <c:pt idx="21">
                  <c:v>3.8638851996403177E-2</c:v>
                </c:pt>
                <c:pt idx="22">
                  <c:v>3.8972367912182712E-2</c:v>
                </c:pt>
                <c:pt idx="23">
                  <c:v>3.9276077689400016E-2</c:v>
                </c:pt>
                <c:pt idx="24">
                  <c:v>3.9553588404397821E-2</c:v>
                </c:pt>
                <c:pt idx="25">
                  <c:v>3.9807986851987887E-2</c:v>
                </c:pt>
                <c:pt idx="26">
                  <c:v>4.0041922873042403E-2</c:v>
                </c:pt>
                <c:pt idx="27">
                  <c:v>4.0257678550219937E-2</c:v>
                </c:pt>
                <c:pt idx="28">
                  <c:v>4.0457225706432287E-2</c:v>
                </c:pt>
                <c:pt idx="29">
                  <c:v>4.064227373753853E-2</c:v>
                </c:pt>
                <c:pt idx="30">
                  <c:v>4.0814309464114205E-2</c:v>
                </c:pt>
                <c:pt idx="31">
                  <c:v>4.0974630393924266E-2</c:v>
                </c:pt>
                <c:pt idx="32">
                  <c:v>4.1124372541471589E-2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D66-4C18-B68F-6575761F2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13760"/>
        <c:axId val="628008840"/>
      </c:scatterChart>
      <c:valAx>
        <c:axId val="628013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Prazo (anos)</a:t>
                </a:r>
              </a:p>
            </c:rich>
          </c:tx>
          <c:layout>
            <c:manualLayout>
              <c:xMode val="edge"/>
              <c:yMode val="edge"/>
              <c:x val="0.86707524059492558"/>
              <c:y val="0.832962233887430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008840"/>
        <c:crosses val="autoZero"/>
        <c:crossBetween val="midCat"/>
      </c:valAx>
      <c:valAx>
        <c:axId val="628008840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Taxas </a:t>
                </a:r>
              </a:p>
              <a:p>
                <a:pPr>
                  <a:defRPr/>
                </a:pP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de juro</a:t>
                </a:r>
                <a:r>
                  <a:rPr lang="en-US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endParaRPr lang="en-US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4.1666666666666664E-2"/>
              <c:y val="4.88808690580344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28013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647057547558619"/>
          <c:y val="0.8333328517421561"/>
          <c:w val="0.38634856624230379"/>
          <c:h val="7.2347773248601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15</xdr:row>
      <xdr:rowOff>209550</xdr:rowOff>
    </xdr:from>
    <xdr:to>
      <xdr:col>18</xdr:col>
      <xdr:colOff>133350</xdr:colOff>
      <xdr:row>34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209549</xdr:colOff>
      <xdr:row>35</xdr:row>
      <xdr:rowOff>0</xdr:rowOff>
    </xdr:from>
    <xdr:to>
      <xdr:col>30</xdr:col>
      <xdr:colOff>428624</xdr:colOff>
      <xdr:row>50</xdr:row>
      <xdr:rowOff>104775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12100-915C-4733-9FED-B4DE0865AE9E}">
  <dimension ref="A1:AQ35"/>
  <sheetViews>
    <sheetView tabSelected="1" topLeftCell="X1" zoomScaleNormal="100" workbookViewId="0">
      <selection activeCell="B2" sqref="B2"/>
    </sheetView>
  </sheetViews>
  <sheetFormatPr defaultRowHeight="15" x14ac:dyDescent="0.25"/>
  <cols>
    <col min="1" max="1" width="12.85546875" bestFit="1" customWidth="1"/>
    <col min="2" max="2" width="12.7109375" bestFit="1" customWidth="1"/>
    <col min="3" max="5" width="12.7109375" customWidth="1"/>
    <col min="14" max="14" width="12.140625" bestFit="1" customWidth="1"/>
    <col min="22" max="22" width="12" bestFit="1" customWidth="1"/>
    <col min="37" max="37" width="12" bestFit="1" customWidth="1"/>
  </cols>
  <sheetData>
    <row r="1" spans="1:43" ht="16.5" thickBot="1" x14ac:dyDescent="0.3">
      <c r="A1" t="s">
        <v>34</v>
      </c>
      <c r="B1" t="s">
        <v>35</v>
      </c>
      <c r="C1" s="8" t="s">
        <v>37</v>
      </c>
      <c r="D1" s="9" t="s">
        <v>38</v>
      </c>
      <c r="F1" t="s">
        <v>36</v>
      </c>
      <c r="G1" t="s">
        <v>38</v>
      </c>
      <c r="H1" t="s">
        <v>33</v>
      </c>
      <c r="I1" t="s">
        <v>40</v>
      </c>
      <c r="J1" t="s">
        <v>39</v>
      </c>
      <c r="M1" s="10" t="s">
        <v>41</v>
      </c>
      <c r="N1" s="12">
        <v>4.2677959999999997</v>
      </c>
      <c r="S1" t="s">
        <v>33</v>
      </c>
      <c r="T1" t="s">
        <v>53</v>
      </c>
      <c r="U1" t="s">
        <v>54</v>
      </c>
      <c r="V1" t="s">
        <v>55</v>
      </c>
      <c r="X1" t="s">
        <v>33</v>
      </c>
      <c r="Y1" t="s">
        <v>58</v>
      </c>
      <c r="Z1" t="s">
        <v>57</v>
      </c>
      <c r="AD1" t="s">
        <v>33</v>
      </c>
      <c r="AE1" t="s">
        <v>53</v>
      </c>
      <c r="AF1" t="s">
        <v>64</v>
      </c>
      <c r="AG1" t="s">
        <v>65</v>
      </c>
      <c r="AH1" t="s">
        <v>62</v>
      </c>
      <c r="AI1" t="s">
        <v>63</v>
      </c>
      <c r="AJ1" t="s">
        <v>66</v>
      </c>
      <c r="AK1" t="s">
        <v>67</v>
      </c>
      <c r="AL1" t="s">
        <v>68</v>
      </c>
      <c r="AN1" t="s">
        <v>33</v>
      </c>
      <c r="AO1" t="s">
        <v>69</v>
      </c>
      <c r="AP1" t="s">
        <v>57</v>
      </c>
      <c r="AQ1" t="s">
        <v>68</v>
      </c>
    </row>
    <row r="2" spans="1:43" ht="18.75" thickBot="1" x14ac:dyDescent="0.3">
      <c r="A2" s="4" t="s">
        <v>0</v>
      </c>
      <c r="B2" s="5">
        <v>1231386</v>
      </c>
      <c r="C2" s="4" t="s">
        <v>0</v>
      </c>
      <c r="D2" s="5">
        <v>1250425</v>
      </c>
      <c r="E2" s="2"/>
      <c r="F2">
        <v>1.2313860000000001</v>
      </c>
      <c r="G2">
        <f>D2/10^6</f>
        <v>1.2504249999999999</v>
      </c>
      <c r="H2">
        <f>3/12</f>
        <v>0.25</v>
      </c>
      <c r="I2" s="1">
        <f>F2/100</f>
        <v>1.2313860000000001E-2</v>
      </c>
      <c r="J2" s="1">
        <f>G2/100</f>
        <v>1.250425E-2</v>
      </c>
      <c r="M2" s="11" t="s">
        <v>42</v>
      </c>
      <c r="N2" s="13">
        <v>-3.0489929999999998</v>
      </c>
      <c r="P2" t="s">
        <v>59</v>
      </c>
      <c r="S2">
        <v>0.25</v>
      </c>
      <c r="T2">
        <f>EXP(-H2*I2)</f>
        <v>0.9969262686147099</v>
      </c>
      <c r="U2">
        <f>EXP((1/$Q$4)*(1-EXP(-$Q$4*S2))*($Q$8-$Q$3)-S2*$Q$8-0.25*($Q$6^2/$Q$4^3)*(1-EXP(-$Q$4*S2))^2)</f>
        <v>0.99668718349363417</v>
      </c>
      <c r="V2">
        <f>(T2-U2)^2</f>
        <v>5.7161695119797793E-8</v>
      </c>
      <c r="X2">
        <v>0.25</v>
      </c>
      <c r="Y2" s="1">
        <v>1.2313860000000001E-2</v>
      </c>
      <c r="Z2" s="1">
        <v>1.3273264129096433E-2</v>
      </c>
      <c r="AB2" t="s">
        <v>60</v>
      </c>
      <c r="AD2">
        <v>0.25</v>
      </c>
      <c r="AE2">
        <v>0.9969262686147099</v>
      </c>
      <c r="AF2">
        <f>2*$AC$8*EXP(0.5*($AC$4+$AC$7+$AC$8)*AD2)</f>
        <v>0.52764939631635976</v>
      </c>
      <c r="AG2">
        <f>($AC$8+$AC$4+$AC$7)*(EXP($AC$8*AD2)-1)+2*$AC$8</f>
        <v>0.52764940439309505</v>
      </c>
      <c r="AH2">
        <f>(AF2/AG2)^(2*$AC$4*$AC$5/$AC$6^2)</f>
        <v>0.99965284425043788</v>
      </c>
      <c r="AI2">
        <f>2*(EXP($AC$8*AD2)-1)/AG2</f>
        <v>0.24240883705460253</v>
      </c>
      <c r="AJ2">
        <f>AH2*EXP(-$AC$3*AI2)</f>
        <v>0.9967037424245293</v>
      </c>
      <c r="AK2">
        <f>(AE2-AJ2)^2</f>
        <v>4.9517905316289964E-8</v>
      </c>
      <c r="AL2">
        <f>-LN(AJ2)/AD2</f>
        <v>1.320680880142249E-2</v>
      </c>
      <c r="AN2">
        <v>0.25</v>
      </c>
      <c r="AO2" s="1">
        <v>1.2313860000000001E-2</v>
      </c>
      <c r="AP2" s="1">
        <v>1.3273264129096433E-2</v>
      </c>
      <c r="AQ2" s="1">
        <v>1.3118709228025412E-2</v>
      </c>
    </row>
    <row r="3" spans="1:43" ht="18.75" thickBot="1" x14ac:dyDescent="0.3">
      <c r="A3" s="6" t="s">
        <v>1</v>
      </c>
      <c r="B3" s="7">
        <v>1256208</v>
      </c>
      <c r="C3" s="6" t="s">
        <v>1</v>
      </c>
      <c r="D3" s="7">
        <v>1316786</v>
      </c>
      <c r="E3" s="3"/>
      <c r="F3">
        <v>1.256208</v>
      </c>
      <c r="G3">
        <f t="shared" ref="G3:G34" si="0">D3/10^6</f>
        <v>1.316786</v>
      </c>
      <c r="H3">
        <f>6/12</f>
        <v>0.5</v>
      </c>
      <c r="I3" s="1">
        <f t="shared" ref="I3:I34" si="1">F3/100</f>
        <v>1.256208E-2</v>
      </c>
      <c r="J3" s="1">
        <f t="shared" ref="J3:J34" si="2">G3/100</f>
        <v>1.316786E-2</v>
      </c>
      <c r="M3" s="10" t="s">
        <v>43</v>
      </c>
      <c r="N3" s="12">
        <v>7.5393169999999996</v>
      </c>
      <c r="P3" t="s">
        <v>47</v>
      </c>
      <c r="Q3">
        <f>($N$1+$N$2)/100</f>
        <v>1.2188029999999999E-2</v>
      </c>
      <c r="S3">
        <v>0.5</v>
      </c>
      <c r="T3">
        <f t="shared" ref="T3:T34" si="3">EXP(-H3*I3)</f>
        <v>0.99373864449714011</v>
      </c>
      <c r="U3">
        <f>EXP((1/$Q$4)*(1-EXP(-$Q$4*S3))*($Q$8-$Q$3)-S3*$Q$8-0.25*($Q$6^2/$Q$4^3)*(1-EXP(-$Q$4*S3))^2)</f>
        <v>0.99287138288855037</v>
      </c>
      <c r="V3">
        <f t="shared" ref="V3:V34" si="4">(T3-U3)^2</f>
        <v>7.5214269773366728E-7</v>
      </c>
      <c r="X3">
        <v>0.5</v>
      </c>
      <c r="Y3" s="1">
        <v>1.256208E-2</v>
      </c>
      <c r="Z3" s="1">
        <v>1.4308294207576521E-2</v>
      </c>
      <c r="AB3" t="s">
        <v>47</v>
      </c>
      <c r="AC3">
        <v>1.2188029999999999E-2</v>
      </c>
      <c r="AD3">
        <v>0.5</v>
      </c>
      <c r="AE3">
        <v>0.99373864449714011</v>
      </c>
      <c r="AF3">
        <f t="shared" ref="AF3:AF34" si="5">2*$AC$8*EXP(0.5*($AC$4+$AC$7+$AC$8)*AD3)</f>
        <v>0.5613941069265852</v>
      </c>
      <c r="AG3">
        <f t="shared" ref="AG3:AG34" si="6">($AC$8+$AC$4+$AC$7)*(EXP($AC$8*AD3)-1)+2*$AC$8</f>
        <v>0.5613941406073818</v>
      </c>
      <c r="AH3">
        <f t="shared" ref="AH3:AH34" si="7">(AF3/AG3)^(2*$AC$4*$AC$5/$AC$6^2)</f>
        <v>0.998640033007131</v>
      </c>
      <c r="AI3">
        <f t="shared" ref="AI3:AI34" si="8">2*(EXP($AC$8*AD3)-1)/AG3</f>
        <v>0.47024687767504209</v>
      </c>
      <c r="AJ3">
        <f t="shared" ref="AJ3:AJ34" si="9">AH3*EXP(-$AC$3*AI3)</f>
        <v>0.9929328151950253</v>
      </c>
      <c r="AK3">
        <f t="shared" ref="AK3:AK34" si="10">(AE3-AJ3)^2</f>
        <v>6.4936086414684703E-7</v>
      </c>
      <c r="AL3">
        <f t="shared" ref="AL3:AL34" si="11">-LN(AJ3)/AD3</f>
        <v>1.4184551279539985E-2</v>
      </c>
      <c r="AN3">
        <v>0.5</v>
      </c>
      <c r="AO3" s="1">
        <v>1.256208E-2</v>
      </c>
      <c r="AP3" s="1">
        <v>1.4308294207576521E-2</v>
      </c>
      <c r="AQ3" s="1">
        <v>1.40235844410454E-2</v>
      </c>
    </row>
    <row r="4" spans="1:43" ht="18.75" thickBot="1" x14ac:dyDescent="0.3">
      <c r="A4" s="4" t="s">
        <v>2</v>
      </c>
      <c r="B4" s="5">
        <v>1291370</v>
      </c>
      <c r="C4" s="4" t="s">
        <v>2</v>
      </c>
      <c r="D4" s="5">
        <v>1410639</v>
      </c>
      <c r="E4" s="2"/>
      <c r="F4">
        <v>1.2913699999999999</v>
      </c>
      <c r="G4">
        <f t="shared" si="0"/>
        <v>1.410639</v>
      </c>
      <c r="H4">
        <f>9/12</f>
        <v>0.75</v>
      </c>
      <c r="I4" s="1">
        <f t="shared" si="1"/>
        <v>1.2913699999999998E-2</v>
      </c>
      <c r="J4" s="1">
        <f t="shared" si="2"/>
        <v>1.410639E-2</v>
      </c>
      <c r="M4" s="11" t="s">
        <v>44</v>
      </c>
      <c r="N4" s="13">
        <v>-8.0798389999999998</v>
      </c>
      <c r="P4" t="s">
        <v>48</v>
      </c>
      <c r="Q4">
        <v>0.23989266776773224</v>
      </c>
      <c r="S4">
        <v>0.75</v>
      </c>
      <c r="T4">
        <f t="shared" si="3"/>
        <v>0.99036147622136095</v>
      </c>
      <c r="U4">
        <f>EXP((1/$Q$4)*(1-EXP(-$Q$4*S4))*($Q$8-$Q$3)-S4*$Q$8-0.25*($Q$6^2/$Q$4^3)*(1-EXP(-$Q$4*S4))^2)</f>
        <v>0.98859356048803448</v>
      </c>
      <c r="V4">
        <f t="shared" si="4"/>
        <v>3.1255260401432485E-6</v>
      </c>
      <c r="X4">
        <v>0.75</v>
      </c>
      <c r="Y4" s="1">
        <v>1.2913699999999998E-2</v>
      </c>
      <c r="Z4" s="1">
        <v>1.5295989199232198E-2</v>
      </c>
      <c r="AB4" t="s">
        <v>48</v>
      </c>
      <c r="AC4">
        <v>0.19854203051876529</v>
      </c>
      <c r="AD4">
        <v>0.75</v>
      </c>
      <c r="AE4">
        <v>0.99036147622136095</v>
      </c>
      <c r="AF4">
        <f t="shared" si="5"/>
        <v>0.59729688973800599</v>
      </c>
      <c r="AG4">
        <f t="shared" si="6"/>
        <v>0.59729696875901273</v>
      </c>
      <c r="AH4">
        <f t="shared" si="7"/>
        <v>0.99700352855462027</v>
      </c>
      <c r="AI4">
        <f t="shared" si="8"/>
        <v>0.68438993626085132</v>
      </c>
      <c r="AJ4">
        <f t="shared" si="9"/>
        <v>0.98872174684374869</v>
      </c>
      <c r="AK4">
        <f t="shared" si="10"/>
        <v>2.6887124318046682E-6</v>
      </c>
      <c r="AL4">
        <f t="shared" si="11"/>
        <v>1.5123113239026993E-2</v>
      </c>
      <c r="AN4">
        <v>0.75</v>
      </c>
      <c r="AO4" s="1">
        <v>1.2913699999999998E-2</v>
      </c>
      <c r="AP4" s="1">
        <v>1.5295989199232198E-2</v>
      </c>
      <c r="AQ4" s="1">
        <v>1.4902681684872576E-2</v>
      </c>
    </row>
    <row r="5" spans="1:43" ht="18.75" thickBot="1" x14ac:dyDescent="0.3">
      <c r="A5" s="6" t="s">
        <v>3</v>
      </c>
      <c r="B5" s="7">
        <v>1335195</v>
      </c>
      <c r="C5" s="6" t="s">
        <v>3</v>
      </c>
      <c r="D5" s="7">
        <v>1525784</v>
      </c>
      <c r="E5" s="3"/>
      <c r="F5">
        <v>1.3351949999999999</v>
      </c>
      <c r="G5">
        <f t="shared" si="0"/>
        <v>1.525784</v>
      </c>
      <c r="H5">
        <v>1</v>
      </c>
      <c r="I5" s="1">
        <f t="shared" si="1"/>
        <v>1.335195E-2</v>
      </c>
      <c r="J5" s="1">
        <f t="shared" si="2"/>
        <v>1.525784E-2</v>
      </c>
      <c r="M5" s="10" t="s">
        <v>45</v>
      </c>
      <c r="N5" s="12">
        <v>3.566656</v>
      </c>
      <c r="P5" t="s">
        <v>49</v>
      </c>
      <c r="Q5">
        <v>3.9478227793179416E-2</v>
      </c>
      <c r="S5">
        <v>1</v>
      </c>
      <c r="T5">
        <f t="shared" si="3"/>
        <v>0.98673679188626062</v>
      </c>
      <c r="U5">
        <f t="shared" ref="U5:U34" si="12">EXP((1/$Q$4)*(1-EXP(-$Q$4*S5))*($Q$8-$Q$3)-S5*$Q$8-0.25*($Q$6^2/$Q$4^3)*(1-EXP(-$Q$4*S5))^2)</f>
        <v>0.98389211872988913</v>
      </c>
      <c r="V5">
        <f t="shared" si="4"/>
        <v>8.0921653665805413E-6</v>
      </c>
      <c r="X5">
        <v>1</v>
      </c>
      <c r="Y5" s="1">
        <v>1.335195E-2</v>
      </c>
      <c r="Z5" s="1">
        <v>1.6239023377392012E-2</v>
      </c>
      <c r="AB5" t="s">
        <v>49</v>
      </c>
      <c r="AC5">
        <v>5.7124853972376773E-2</v>
      </c>
      <c r="AD5">
        <v>1</v>
      </c>
      <c r="AE5">
        <v>0.98673679188626062</v>
      </c>
      <c r="AF5">
        <f t="shared" si="5"/>
        <v>0.635495759732566</v>
      </c>
      <c r="AG5">
        <f t="shared" si="6"/>
        <v>0.63549590624958918</v>
      </c>
      <c r="AH5">
        <f t="shared" si="7"/>
        <v>0.9947838557266715</v>
      </c>
      <c r="AI5">
        <f t="shared" si="8"/>
        <v>0.88566118560553098</v>
      </c>
      <c r="AJ5">
        <f t="shared" si="9"/>
        <v>0.98410344448421205</v>
      </c>
      <c r="AK5">
        <f t="shared" si="10"/>
        <v>6.9345185398759488E-6</v>
      </c>
      <c r="AL5">
        <f t="shared" si="11"/>
        <v>1.6024260946942183E-2</v>
      </c>
      <c r="AN5">
        <v>1</v>
      </c>
      <c r="AO5" s="1">
        <v>1.335195E-2</v>
      </c>
      <c r="AP5" s="1">
        <v>1.6239023377392012E-2</v>
      </c>
      <c r="AQ5" s="1">
        <v>1.5756109240480091E-2</v>
      </c>
    </row>
    <row r="6" spans="1:43" ht="18.75" thickBot="1" x14ac:dyDescent="0.3">
      <c r="A6" s="4" t="s">
        <v>4</v>
      </c>
      <c r="B6" s="5">
        <v>1570028</v>
      </c>
      <c r="C6" s="4" t="s">
        <v>4</v>
      </c>
      <c r="D6" s="5">
        <v>2105161</v>
      </c>
      <c r="E6" s="2"/>
      <c r="F6">
        <v>1.570028</v>
      </c>
      <c r="G6">
        <f t="shared" si="0"/>
        <v>2.1051609999999998</v>
      </c>
      <c r="H6">
        <f>H5+1</f>
        <v>2</v>
      </c>
      <c r="I6" s="1">
        <f t="shared" si="1"/>
        <v>1.570028E-2</v>
      </c>
      <c r="J6" s="1">
        <f t="shared" si="2"/>
        <v>2.1051609999999998E-2</v>
      </c>
      <c r="M6" s="11" t="s">
        <v>46</v>
      </c>
      <c r="N6" s="13">
        <v>2.7646829999999998</v>
      </c>
      <c r="P6" t="s">
        <v>50</v>
      </c>
      <c r="Q6">
        <v>2.0588944609492729E-2</v>
      </c>
      <c r="S6">
        <v>2</v>
      </c>
      <c r="T6">
        <f t="shared" si="3"/>
        <v>0.96908731770545142</v>
      </c>
      <c r="U6">
        <f t="shared" si="12"/>
        <v>0.9615352269920624</v>
      </c>
      <c r="V6">
        <f t="shared" si="4"/>
        <v>5.7034074143256764E-5</v>
      </c>
      <c r="X6">
        <v>2</v>
      </c>
      <c r="Y6" s="1">
        <v>1.570028E-2</v>
      </c>
      <c r="Z6" s="1">
        <v>1.9612038543597211E-2</v>
      </c>
      <c r="AB6" t="s">
        <v>50</v>
      </c>
      <c r="AC6">
        <v>9.9999792888095401E-4</v>
      </c>
      <c r="AD6">
        <v>2</v>
      </c>
      <c r="AE6">
        <v>0.96908731770545142</v>
      </c>
      <c r="AF6">
        <f t="shared" si="5"/>
        <v>0.81433344627639082</v>
      </c>
      <c r="AG6">
        <f t="shared" si="6"/>
        <v>0.81433414115315972</v>
      </c>
      <c r="AH6">
        <f t="shared" si="7"/>
        <v>0.98083016486017205</v>
      </c>
      <c r="AI6">
        <f t="shared" si="8"/>
        <v>1.5768210356883523</v>
      </c>
      <c r="AJ6">
        <f t="shared" si="9"/>
        <v>0.9621602126202502</v>
      </c>
      <c r="AK6">
        <f t="shared" si="10"/>
        <v>4.7984784861420654E-5</v>
      </c>
      <c r="AL6">
        <f t="shared" si="11"/>
        <v>1.928715049879148E-2</v>
      </c>
      <c r="AN6">
        <v>2</v>
      </c>
      <c r="AO6" s="1">
        <v>1.570028E-2</v>
      </c>
      <c r="AP6" s="1">
        <v>1.9612038543597211E-2</v>
      </c>
      <c r="AQ6" s="1">
        <v>1.891778720350433E-2</v>
      </c>
    </row>
    <row r="7" spans="1:43" ht="18.75" thickBot="1" x14ac:dyDescent="0.3">
      <c r="A7" s="6" t="s">
        <v>5</v>
      </c>
      <c r="B7" s="7">
        <v>1852602</v>
      </c>
      <c r="C7" s="6" t="s">
        <v>5</v>
      </c>
      <c r="D7" s="7">
        <v>2725378</v>
      </c>
      <c r="E7" s="3"/>
      <c r="F7">
        <v>1.8526020000000001</v>
      </c>
      <c r="G7">
        <f t="shared" si="0"/>
        <v>2.7253780000000001</v>
      </c>
      <c r="H7">
        <f t="shared" ref="H7:H34" si="13">H6+1</f>
        <v>3</v>
      </c>
      <c r="I7" s="1">
        <f t="shared" si="1"/>
        <v>1.8526020000000001E-2</v>
      </c>
      <c r="J7" s="1">
        <f t="shared" si="2"/>
        <v>2.7253780000000002E-2</v>
      </c>
      <c r="P7" t="s">
        <v>51</v>
      </c>
      <c r="Q7">
        <v>0.11384930631210478</v>
      </c>
      <c r="S7">
        <v>3</v>
      </c>
      <c r="T7">
        <f t="shared" si="3"/>
        <v>0.94593818085398951</v>
      </c>
      <c r="U7">
        <f t="shared" si="12"/>
        <v>0.93488733315701034</v>
      </c>
      <c r="V7">
        <f t="shared" si="4"/>
        <v>1.2212123482182986E-4</v>
      </c>
      <c r="X7">
        <v>3</v>
      </c>
      <c r="Y7" s="1">
        <v>1.8526020000000001E-2</v>
      </c>
      <c r="Z7" s="1">
        <v>2.24430854171296E-2</v>
      </c>
      <c r="AB7" t="s">
        <v>51</v>
      </c>
      <c r="AC7" s="14">
        <v>4.9420456080906137E-2</v>
      </c>
      <c r="AD7">
        <v>3</v>
      </c>
      <c r="AE7">
        <v>0.94593818085398951</v>
      </c>
      <c r="AF7">
        <f t="shared" si="5"/>
        <v>1.0434986411293297</v>
      </c>
      <c r="AG7">
        <f t="shared" si="6"/>
        <v>1.0435005007749094</v>
      </c>
      <c r="AH7">
        <f t="shared" si="7"/>
        <v>0.96038143753616512</v>
      </c>
      <c r="AI7">
        <f t="shared" si="8"/>
        <v>2.1161938935822722</v>
      </c>
      <c r="AJ7">
        <f t="shared" si="9"/>
        <v>0.93592776715145598</v>
      </c>
      <c r="AK7">
        <f t="shared" si="10"/>
        <v>1.00208382495871E-4</v>
      </c>
      <c r="AL7">
        <f t="shared" si="11"/>
        <v>2.2072325776393412E-2</v>
      </c>
      <c r="AN7">
        <v>3</v>
      </c>
      <c r="AO7" s="1">
        <v>1.8526020000000001E-2</v>
      </c>
      <c r="AP7" s="1">
        <v>2.24430854171296E-2</v>
      </c>
      <c r="AQ7" s="1">
        <v>2.169417941960794E-2</v>
      </c>
    </row>
    <row r="8" spans="1:43" ht="18.75" thickBot="1" x14ac:dyDescent="0.3">
      <c r="A8" s="4" t="s">
        <v>6</v>
      </c>
      <c r="B8" s="5">
        <v>2141909</v>
      </c>
      <c r="C8" s="4" t="s">
        <v>6</v>
      </c>
      <c r="D8" s="5">
        <v>3278257</v>
      </c>
      <c r="E8" s="2"/>
      <c r="F8">
        <v>2.1419090000000001</v>
      </c>
      <c r="G8">
        <f t="shared" si="0"/>
        <v>3.278257</v>
      </c>
      <c r="H8">
        <f t="shared" si="13"/>
        <v>4</v>
      </c>
      <c r="I8" s="1">
        <f t="shared" si="1"/>
        <v>2.1419090000000002E-2</v>
      </c>
      <c r="J8" s="1">
        <f t="shared" si="2"/>
        <v>3.2782569999999997E-2</v>
      </c>
      <c r="P8" t="s">
        <v>52</v>
      </c>
      <c r="Q8">
        <f>$Q$5+($Q$6*$Q$7/$Q$4)-0.5*($Q$6/$Q$4)^2</f>
        <v>4.5566397465185107E-2</v>
      </c>
      <c r="S8">
        <v>4</v>
      </c>
      <c r="T8">
        <f t="shared" si="3"/>
        <v>0.91789124947804501</v>
      </c>
      <c r="U8">
        <f t="shared" si="12"/>
        <v>0.90542871712664519</v>
      </c>
      <c r="V8">
        <f t="shared" si="4"/>
        <v>1.5531471260968723E-4</v>
      </c>
      <c r="X8">
        <v>4</v>
      </c>
      <c r="Y8" s="1">
        <v>2.1419090000000002E-2</v>
      </c>
      <c r="Z8" s="1">
        <v>2.4836681717613485E-2</v>
      </c>
      <c r="AB8" t="s">
        <v>61</v>
      </c>
      <c r="AC8">
        <f>(($AC$4+$AC$7)^2+2*$AC$6^2)^0.5</f>
        <v>0.24796651941826292</v>
      </c>
      <c r="AD8">
        <v>4</v>
      </c>
      <c r="AE8">
        <v>0.91789124947804501</v>
      </c>
      <c r="AF8">
        <f t="shared" si="5"/>
        <v>1.3371542321119156</v>
      </c>
      <c r="AG8">
        <f t="shared" si="6"/>
        <v>1.3371581764425453</v>
      </c>
      <c r="AH8">
        <f t="shared" si="7"/>
        <v>0.93527800447930032</v>
      </c>
      <c r="AI8">
        <f t="shared" si="8"/>
        <v>2.5371137737945162</v>
      </c>
      <c r="AJ8">
        <f t="shared" si="9"/>
        <v>0.9067995272550835</v>
      </c>
      <c r="AK8">
        <f t="shared" si="10"/>
        <v>1.2302630187133819E-4</v>
      </c>
      <c r="AL8">
        <f t="shared" si="11"/>
        <v>2.4458470420516687E-2</v>
      </c>
      <c r="AN8">
        <v>4</v>
      </c>
      <c r="AO8" s="1">
        <v>2.1419090000000002E-2</v>
      </c>
      <c r="AP8" s="1">
        <v>2.4836681717613485E-2</v>
      </c>
      <c r="AQ8" s="1">
        <v>2.4117272303195037E-2</v>
      </c>
    </row>
    <row r="9" spans="1:43" ht="18.75" thickBot="1" x14ac:dyDescent="0.3">
      <c r="A9" s="6" t="s">
        <v>7</v>
      </c>
      <c r="B9" s="7">
        <v>2415635</v>
      </c>
      <c r="C9" s="6" t="s">
        <v>7</v>
      </c>
      <c r="D9" s="7">
        <v>3723837</v>
      </c>
      <c r="E9" s="3"/>
      <c r="F9">
        <v>2.415635</v>
      </c>
      <c r="G9">
        <f t="shared" si="0"/>
        <v>3.7238370000000001</v>
      </c>
      <c r="H9">
        <f t="shared" si="13"/>
        <v>5</v>
      </c>
      <c r="I9" s="1">
        <f t="shared" si="1"/>
        <v>2.415635E-2</v>
      </c>
      <c r="J9" s="1">
        <f t="shared" si="2"/>
        <v>3.723837E-2</v>
      </c>
      <c r="S9">
        <v>5</v>
      </c>
      <c r="T9">
        <f t="shared" si="3"/>
        <v>0.88622735760834748</v>
      </c>
      <c r="U9">
        <f t="shared" si="12"/>
        <v>0.87426618451618521</v>
      </c>
      <c r="V9">
        <f t="shared" si="4"/>
        <v>1.4306966174066669E-4</v>
      </c>
      <c r="X9">
        <v>5</v>
      </c>
      <c r="Y9" s="1">
        <v>2.415635E-2</v>
      </c>
      <c r="Z9" s="1">
        <v>2.6874078150451675E-2</v>
      </c>
      <c r="AD9">
        <v>5</v>
      </c>
      <c r="AE9">
        <v>0.88622735760834748</v>
      </c>
      <c r="AF9">
        <f t="shared" si="5"/>
        <v>1.713448748260715</v>
      </c>
      <c r="AG9">
        <f t="shared" si="6"/>
        <v>1.7134561227067926</v>
      </c>
      <c r="AH9">
        <f t="shared" si="7"/>
        <v>0.90698780666461332</v>
      </c>
      <c r="AI9">
        <f t="shared" si="8"/>
        <v>2.8655942815226476</v>
      </c>
      <c r="AJ9">
        <f t="shared" si="9"/>
        <v>0.87585719423246255</v>
      </c>
      <c r="AK9">
        <f t="shared" si="10"/>
        <v>1.0754028844254496E-4</v>
      </c>
      <c r="AL9">
        <f t="shared" si="11"/>
        <v>2.6510444323514633E-2</v>
      </c>
      <c r="AN9">
        <v>5</v>
      </c>
      <c r="AO9" s="1">
        <v>2.415635E-2</v>
      </c>
      <c r="AP9" s="1">
        <v>2.6874078150451675E-2</v>
      </c>
      <c r="AQ9" s="1">
        <v>2.6224238603866912E-2</v>
      </c>
    </row>
    <row r="10" spans="1:43" ht="18.75" thickBot="1" x14ac:dyDescent="0.3">
      <c r="A10" s="4" t="s">
        <v>8</v>
      </c>
      <c r="B10" s="5">
        <v>2662980</v>
      </c>
      <c r="C10" s="4" t="s">
        <v>8</v>
      </c>
      <c r="D10" s="5">
        <v>4057637</v>
      </c>
      <c r="E10" s="2"/>
      <c r="F10">
        <v>2.6629800000000001</v>
      </c>
      <c r="G10">
        <f t="shared" si="0"/>
        <v>4.0576369999999997</v>
      </c>
      <c r="H10">
        <f t="shared" si="13"/>
        <v>6</v>
      </c>
      <c r="I10" s="1">
        <f t="shared" si="1"/>
        <v>2.6629800000000002E-2</v>
      </c>
      <c r="J10" s="1">
        <f t="shared" si="2"/>
        <v>4.057637E-2</v>
      </c>
      <c r="S10">
        <v>6</v>
      </c>
      <c r="T10">
        <f t="shared" si="3"/>
        <v>0.85233230402132709</v>
      </c>
      <c r="U10">
        <f t="shared" si="12"/>
        <v>0.84221941088587748</v>
      </c>
      <c r="V10">
        <f t="shared" si="4"/>
        <v>1.022706075690238E-4</v>
      </c>
      <c r="X10">
        <v>6</v>
      </c>
      <c r="Y10" s="1">
        <v>2.6629800000000002E-2</v>
      </c>
      <c r="Z10" s="1">
        <v>2.8619119280968122E-2</v>
      </c>
      <c r="AD10">
        <v>6</v>
      </c>
      <c r="AE10">
        <v>0.85233230402132709</v>
      </c>
      <c r="AF10">
        <f t="shared" si="5"/>
        <v>2.1956379768392225</v>
      </c>
      <c r="AG10">
        <f t="shared" si="6"/>
        <v>2.195650718985469</v>
      </c>
      <c r="AH10">
        <f t="shared" si="7"/>
        <v>0.87665598344670337</v>
      </c>
      <c r="AI10">
        <f t="shared" si="8"/>
        <v>3.1219361965110446</v>
      </c>
      <c r="AJ10">
        <f t="shared" si="9"/>
        <v>0.84392564993863617</v>
      </c>
      <c r="AK10">
        <f t="shared" si="10"/>
        <v>7.0671832866023965E-5</v>
      </c>
      <c r="AL10">
        <f t="shared" si="11"/>
        <v>2.8281813459386462E-2</v>
      </c>
      <c r="AN10">
        <v>6</v>
      </c>
      <c r="AO10" s="1">
        <v>2.6629800000000002E-2</v>
      </c>
      <c r="AP10" s="1">
        <v>2.8619119280968122E-2</v>
      </c>
      <c r="AQ10" s="1">
        <v>2.8053280190365321E-2</v>
      </c>
    </row>
    <row r="11" spans="1:43" ht="18.75" thickBot="1" x14ac:dyDescent="0.3">
      <c r="A11" s="6" t="s">
        <v>9</v>
      </c>
      <c r="B11" s="7">
        <v>2880023</v>
      </c>
      <c r="C11" s="6" t="s">
        <v>9</v>
      </c>
      <c r="D11" s="7">
        <v>4291761</v>
      </c>
      <c r="E11" s="3"/>
      <c r="F11">
        <v>2.880023</v>
      </c>
      <c r="G11">
        <f t="shared" si="0"/>
        <v>4.2917610000000002</v>
      </c>
      <c r="H11">
        <f t="shared" si="13"/>
        <v>7</v>
      </c>
      <c r="I11" s="1">
        <f t="shared" si="1"/>
        <v>2.880023E-2</v>
      </c>
      <c r="J11" s="1">
        <f t="shared" si="2"/>
        <v>4.2917610000000002E-2</v>
      </c>
      <c r="S11">
        <v>7</v>
      </c>
      <c r="T11">
        <f t="shared" si="3"/>
        <v>0.81742051524163539</v>
      </c>
      <c r="U11">
        <f t="shared" si="12"/>
        <v>0.80988964170035393</v>
      </c>
      <c r="V11">
        <f t="shared" si="4"/>
        <v>5.6714056294773123E-5</v>
      </c>
      <c r="X11">
        <v>7</v>
      </c>
      <c r="Y11" s="1">
        <v>2.880023E-2</v>
      </c>
      <c r="Z11" s="1">
        <v>3.0122469344599754E-2</v>
      </c>
      <c r="AD11">
        <v>7</v>
      </c>
      <c r="AE11">
        <v>0.81742051524163539</v>
      </c>
      <c r="AF11">
        <f t="shared" si="5"/>
        <v>2.8135222195774179</v>
      </c>
      <c r="AG11">
        <f t="shared" si="6"/>
        <v>2.813543085894854</v>
      </c>
      <c r="AH11">
        <f t="shared" si="7"/>
        <v>0.84515950359841341</v>
      </c>
      <c r="AI11">
        <f t="shared" si="8"/>
        <v>3.3219820403779763</v>
      </c>
      <c r="AJ11">
        <f t="shared" si="9"/>
        <v>0.81162381795233929</v>
      </c>
      <c r="AK11">
        <f t="shared" si="10"/>
        <v>3.3601699463732803E-5</v>
      </c>
      <c r="AL11">
        <f t="shared" si="11"/>
        <v>2.9816903507266238E-2</v>
      </c>
      <c r="AN11">
        <v>7</v>
      </c>
      <c r="AO11" s="1">
        <v>2.880023E-2</v>
      </c>
      <c r="AP11" s="1">
        <v>3.0122469344599754E-2</v>
      </c>
      <c r="AQ11" s="1">
        <v>2.9640968433419089E-2</v>
      </c>
    </row>
    <row r="12" spans="1:43" ht="18.75" thickBot="1" x14ac:dyDescent="0.3">
      <c r="A12" s="4" t="s">
        <v>10</v>
      </c>
      <c r="B12" s="5">
        <v>3066780</v>
      </c>
      <c r="C12" s="4" t="s">
        <v>10</v>
      </c>
      <c r="D12" s="5">
        <v>4444415</v>
      </c>
      <c r="E12" s="2"/>
      <c r="F12">
        <v>3.0667800000000001</v>
      </c>
      <c r="G12">
        <f t="shared" si="0"/>
        <v>4.4444150000000002</v>
      </c>
      <c r="H12">
        <f t="shared" si="13"/>
        <v>8</v>
      </c>
      <c r="I12" s="1">
        <f t="shared" si="1"/>
        <v>3.0667800000000002E-2</v>
      </c>
      <c r="J12" s="1">
        <f t="shared" si="2"/>
        <v>4.4444150000000002E-2</v>
      </c>
      <c r="S12">
        <v>8</v>
      </c>
      <c r="T12">
        <f t="shared" si="3"/>
        <v>0.78243658608400146</v>
      </c>
      <c r="U12">
        <f t="shared" si="12"/>
        <v>0.77771311581628</v>
      </c>
      <c r="V12">
        <f t="shared" si="4"/>
        <v>2.2311171370048676E-5</v>
      </c>
      <c r="X12">
        <v>8</v>
      </c>
      <c r="Y12" s="1">
        <v>3.0667800000000002E-2</v>
      </c>
      <c r="Z12" s="1">
        <v>3.1424696068075256E-2</v>
      </c>
      <c r="AD12">
        <v>8</v>
      </c>
      <c r="AE12">
        <v>0.78243658608400146</v>
      </c>
      <c r="AF12">
        <f t="shared" si="5"/>
        <v>3.6052880135783374</v>
      </c>
      <c r="AG12">
        <f t="shared" si="6"/>
        <v>3.6053208868725979</v>
      </c>
      <c r="AH12">
        <f t="shared" si="7"/>
        <v>0.81315899527979008</v>
      </c>
      <c r="AI12">
        <f t="shared" si="8"/>
        <v>3.4780951425309525</v>
      </c>
      <c r="AJ12">
        <f t="shared" si="9"/>
        <v>0.77940867923817048</v>
      </c>
      <c r="AK12">
        <f t="shared" si="10"/>
        <v>9.1682198670301467E-6</v>
      </c>
      <c r="AL12">
        <f t="shared" si="11"/>
        <v>3.1152468793138911E-2</v>
      </c>
      <c r="AN12">
        <v>8</v>
      </c>
      <c r="AO12" s="1">
        <v>3.0667800000000002E-2</v>
      </c>
      <c r="AP12" s="1">
        <v>3.1424696068075256E-2</v>
      </c>
      <c r="AQ12" s="1">
        <v>3.1020780058402506E-2</v>
      </c>
    </row>
    <row r="13" spans="1:43" ht="18.75" thickBot="1" x14ac:dyDescent="0.3">
      <c r="A13" s="6" t="s">
        <v>11</v>
      </c>
      <c r="B13" s="7">
        <v>3225348</v>
      </c>
      <c r="C13" s="6" t="s">
        <v>11</v>
      </c>
      <c r="D13" s="7">
        <v>4534425</v>
      </c>
      <c r="E13" s="3"/>
      <c r="F13">
        <v>3.2253479999999999</v>
      </c>
      <c r="G13">
        <f t="shared" si="0"/>
        <v>4.5344249999999997</v>
      </c>
      <c r="H13">
        <f t="shared" si="13"/>
        <v>9</v>
      </c>
      <c r="I13" s="1">
        <f t="shared" si="1"/>
        <v>3.2253480000000001E-2</v>
      </c>
      <c r="J13" s="1">
        <f t="shared" si="2"/>
        <v>4.5344249999999996E-2</v>
      </c>
      <c r="S13">
        <v>9</v>
      </c>
      <c r="T13">
        <f t="shared" si="3"/>
        <v>0.74805309567809963</v>
      </c>
      <c r="U13">
        <f t="shared" si="12"/>
        <v>0.74600204617309207</v>
      </c>
      <c r="V13">
        <f t="shared" si="4"/>
        <v>4.2068040719917682E-6</v>
      </c>
      <c r="X13">
        <v>9</v>
      </c>
      <c r="Y13" s="1">
        <v>3.2253480000000001E-2</v>
      </c>
      <c r="Z13" s="1">
        <v>3.2558548435862783E-2</v>
      </c>
      <c r="AD13">
        <v>9</v>
      </c>
      <c r="AE13">
        <v>0.74805309567809963</v>
      </c>
      <c r="AF13">
        <f t="shared" si="5"/>
        <v>4.6198681390914711</v>
      </c>
      <c r="AG13">
        <f t="shared" si="6"/>
        <v>4.6199184441411605</v>
      </c>
      <c r="AH13">
        <f t="shared" si="7"/>
        <v>0.78114422931420013</v>
      </c>
      <c r="AI13">
        <f t="shared" si="8"/>
        <v>3.5999237011700624</v>
      </c>
      <c r="AJ13">
        <f t="shared" si="9"/>
        <v>0.74761177610720075</v>
      </c>
      <c r="AK13">
        <f t="shared" si="10"/>
        <v>1.9476296365837095E-7</v>
      </c>
      <c r="AL13">
        <f t="shared" si="11"/>
        <v>3.2319050182499767E-2</v>
      </c>
      <c r="AN13">
        <v>9</v>
      </c>
      <c r="AO13" s="1">
        <v>3.2253480000000001E-2</v>
      </c>
      <c r="AP13" s="1">
        <v>3.2558548435862783E-2</v>
      </c>
      <c r="AQ13" s="1">
        <v>3.2222468745018516E-2</v>
      </c>
    </row>
    <row r="14" spans="1:43" ht="18.75" thickBot="1" x14ac:dyDescent="0.3">
      <c r="A14" s="4" t="s">
        <v>12</v>
      </c>
      <c r="B14" s="5">
        <v>3358786</v>
      </c>
      <c r="C14" s="4" t="s">
        <v>12</v>
      </c>
      <c r="D14" s="5">
        <v>4578656</v>
      </c>
      <c r="E14" s="2"/>
      <c r="F14">
        <v>3.3587859999999998</v>
      </c>
      <c r="G14">
        <f t="shared" si="0"/>
        <v>4.5786559999999996</v>
      </c>
      <c r="H14">
        <f t="shared" si="13"/>
        <v>10</v>
      </c>
      <c r="I14" s="1">
        <f t="shared" si="1"/>
        <v>3.3587859999999997E-2</v>
      </c>
      <c r="J14" s="1">
        <f t="shared" si="2"/>
        <v>4.5786559999999997E-2</v>
      </c>
      <c r="S14">
        <v>10</v>
      </c>
      <c r="T14">
        <f t="shared" si="3"/>
        <v>0.71470986632735989</v>
      </c>
      <c r="U14">
        <f t="shared" si="12"/>
        <v>0.71497579362190744</v>
      </c>
      <c r="V14">
        <f t="shared" si="4"/>
        <v>7.0717325985380557E-8</v>
      </c>
      <c r="X14">
        <v>10</v>
      </c>
      <c r="Y14" s="1">
        <v>3.3587859999999997E-2</v>
      </c>
      <c r="Z14" s="1">
        <v>3.355065919354807E-2</v>
      </c>
      <c r="AD14">
        <v>10</v>
      </c>
      <c r="AE14">
        <v>0.71470986632735989</v>
      </c>
      <c r="AF14">
        <f t="shared" si="5"/>
        <v>5.9199657675639807</v>
      </c>
      <c r="AG14">
        <f t="shared" si="6"/>
        <v>5.9200410314935041</v>
      </c>
      <c r="AH14">
        <f t="shared" si="7"/>
        <v>0.74947218221309664</v>
      </c>
      <c r="AI14">
        <f t="shared" si="8"/>
        <v>3.6949970529170284</v>
      </c>
      <c r="AJ14">
        <f t="shared" si="9"/>
        <v>0.71646863197906019</v>
      </c>
      <c r="AK14">
        <f t="shared" si="10"/>
        <v>3.093256617600782E-6</v>
      </c>
      <c r="AL14">
        <f t="shared" si="11"/>
        <v>3.3342081218508735E-2</v>
      </c>
      <c r="AN14">
        <v>10</v>
      </c>
      <c r="AO14" s="1">
        <v>3.3587859999999997E-2</v>
      </c>
      <c r="AP14" s="1">
        <v>3.355065919354807E-2</v>
      </c>
      <c r="AQ14" s="1">
        <v>3.3271962641239106E-2</v>
      </c>
    </row>
    <row r="15" spans="1:43" ht="18.75" thickBot="1" x14ac:dyDescent="0.3">
      <c r="A15" s="6" t="s">
        <v>13</v>
      </c>
      <c r="B15" s="7">
        <v>3470443</v>
      </c>
      <c r="C15" s="6" t="s">
        <v>13</v>
      </c>
      <c r="D15" s="7">
        <v>4591052</v>
      </c>
      <c r="E15" s="3"/>
      <c r="F15">
        <v>3.4704429999999999</v>
      </c>
      <c r="G15">
        <f t="shared" si="0"/>
        <v>4.5910520000000004</v>
      </c>
      <c r="H15">
        <f t="shared" si="13"/>
        <v>11</v>
      </c>
      <c r="I15" s="1">
        <f t="shared" si="1"/>
        <v>3.4704430000000001E-2</v>
      </c>
      <c r="J15" s="1">
        <f t="shared" si="2"/>
        <v>4.5910520000000003E-2</v>
      </c>
      <c r="S15">
        <v>11</v>
      </c>
      <c r="T15">
        <f t="shared" si="3"/>
        <v>0.6826665652844266</v>
      </c>
      <c r="U15">
        <f t="shared" si="12"/>
        <v>0.68478445602205984</v>
      </c>
      <c r="V15">
        <f t="shared" si="4"/>
        <v>4.4854611765526842E-6</v>
      </c>
      <c r="X15">
        <v>11</v>
      </c>
      <c r="Y15" s="1">
        <v>3.4704430000000001E-2</v>
      </c>
      <c r="Z15" s="1">
        <v>3.4422832088921669E-2</v>
      </c>
      <c r="AD15">
        <v>11</v>
      </c>
      <c r="AE15">
        <v>0.6826665652844266</v>
      </c>
      <c r="AF15">
        <f t="shared" si="5"/>
        <v>7.5859296486374204</v>
      </c>
      <c r="AG15">
        <f t="shared" si="6"/>
        <v>7.5860402545690295</v>
      </c>
      <c r="AH15">
        <f t="shared" si="7"/>
        <v>0.71839790318241004</v>
      </c>
      <c r="AI15">
        <f t="shared" si="8"/>
        <v>3.7691909976306452</v>
      </c>
      <c r="AJ15">
        <f t="shared" si="9"/>
        <v>0.68614198758539957</v>
      </c>
      <c r="AK15">
        <f t="shared" si="10"/>
        <v>1.2078560170100284E-5</v>
      </c>
      <c r="AL15">
        <f t="shared" si="11"/>
        <v>3.4242790335089486E-2</v>
      </c>
      <c r="AN15">
        <v>11</v>
      </c>
      <c r="AO15" s="1">
        <v>3.4704430000000001E-2</v>
      </c>
      <c r="AP15" s="1">
        <v>3.4422832088921669E-2</v>
      </c>
      <c r="AQ15" s="1">
        <v>3.4191559914115779E-2</v>
      </c>
    </row>
    <row r="16" spans="1:43" ht="18.75" thickBot="1" x14ac:dyDescent="0.3">
      <c r="A16" s="4" t="s">
        <v>14</v>
      </c>
      <c r="B16" s="5">
        <v>3563585</v>
      </c>
      <c r="C16" s="4" t="s">
        <v>14</v>
      </c>
      <c r="D16" s="5">
        <v>4582523</v>
      </c>
      <c r="E16" s="2"/>
      <c r="F16">
        <v>3.5635849999999998</v>
      </c>
      <c r="G16">
        <f t="shared" si="0"/>
        <v>4.5825230000000001</v>
      </c>
      <c r="H16">
        <f t="shared" si="13"/>
        <v>12</v>
      </c>
      <c r="I16" s="1">
        <f t="shared" si="1"/>
        <v>3.5635849999999997E-2</v>
      </c>
      <c r="J16" s="1">
        <f t="shared" si="2"/>
        <v>4.5825230000000002E-2</v>
      </c>
      <c r="S16">
        <v>12</v>
      </c>
      <c r="T16">
        <f t="shared" si="3"/>
        <v>0.65205249923368913</v>
      </c>
      <c r="U16">
        <f t="shared" si="12"/>
        <v>0.65552665676170185</v>
      </c>
      <c r="V16">
        <f t="shared" si="4"/>
        <v>1.206977052944747E-5</v>
      </c>
      <c r="X16">
        <v>12</v>
      </c>
      <c r="Y16" s="1">
        <v>3.5635849999999997E-2</v>
      </c>
      <c r="Z16" s="1">
        <v>3.5193025858508663E-2</v>
      </c>
      <c r="AD16">
        <v>12</v>
      </c>
      <c r="AE16">
        <v>0.65205249923368913</v>
      </c>
      <c r="AF16">
        <f t="shared" si="5"/>
        <v>9.7207198307425546</v>
      </c>
      <c r="AG16">
        <f t="shared" si="6"/>
        <v>9.7208800291325765</v>
      </c>
      <c r="AH16">
        <f t="shared" si="7"/>
        <v>0.68809900212454611</v>
      </c>
      <c r="AI16">
        <f t="shared" si="8"/>
        <v>3.8270909340313604</v>
      </c>
      <c r="AJ16">
        <f t="shared" si="9"/>
        <v>0.65673988503469771</v>
      </c>
      <c r="AK16">
        <f t="shared" si="10"/>
        <v>2.1971585647496858E-5</v>
      </c>
      <c r="AL16">
        <f t="shared" si="11"/>
        <v>3.5038937673420187E-2</v>
      </c>
      <c r="AN16">
        <v>12</v>
      </c>
      <c r="AO16" s="1">
        <v>3.5635849999999997E-2</v>
      </c>
      <c r="AP16" s="1">
        <v>3.5193025858508663E-2</v>
      </c>
      <c r="AQ16" s="1">
        <v>3.5000270867145772E-2</v>
      </c>
    </row>
    <row r="17" spans="1:43" ht="18.75" thickBot="1" x14ac:dyDescent="0.3">
      <c r="A17" s="6" t="s">
        <v>15</v>
      </c>
      <c r="B17" s="7">
        <v>3641207</v>
      </c>
      <c r="C17" s="6" t="s">
        <v>15</v>
      </c>
      <c r="D17" s="7">
        <v>4561240</v>
      </c>
      <c r="E17" s="3"/>
      <c r="F17">
        <v>3.6412070000000001</v>
      </c>
      <c r="G17">
        <f t="shared" si="0"/>
        <v>4.5612399999999997</v>
      </c>
      <c r="H17">
        <f t="shared" si="13"/>
        <v>13</v>
      </c>
      <c r="I17" s="1">
        <f t="shared" si="1"/>
        <v>3.6412069999999998E-2</v>
      </c>
      <c r="J17" s="1">
        <f t="shared" si="2"/>
        <v>4.5612399999999997E-2</v>
      </c>
      <c r="S17">
        <v>13</v>
      </c>
      <c r="T17">
        <f t="shared" si="3"/>
        <v>0.62290770950786611</v>
      </c>
      <c r="U17">
        <f t="shared" si="12"/>
        <v>0.62726292736353639</v>
      </c>
      <c r="V17">
        <f t="shared" si="4"/>
        <v>1.8967922570349224E-5</v>
      </c>
      <c r="X17">
        <v>13</v>
      </c>
      <c r="Y17" s="1">
        <v>3.6412069999999998E-2</v>
      </c>
      <c r="Z17" s="1">
        <v>3.5876114181602733E-2</v>
      </c>
      <c r="AD17">
        <v>13</v>
      </c>
      <c r="AE17">
        <v>0.62290770950786611</v>
      </c>
      <c r="AF17">
        <f t="shared" si="5"/>
        <v>12.456270807199518</v>
      </c>
      <c r="AG17">
        <f t="shared" si="6"/>
        <v>12.456500070206234</v>
      </c>
      <c r="AH17">
        <f t="shared" si="7"/>
        <v>0.65869477036184532</v>
      </c>
      <c r="AI17">
        <f t="shared" si="8"/>
        <v>3.8722752472802182</v>
      </c>
      <c r="AJ17">
        <f t="shared" si="9"/>
        <v>0.62832958733851907</v>
      </c>
      <c r="AK17">
        <f t="shared" si="10"/>
        <v>2.9396759210525991E-5</v>
      </c>
      <c r="AL17">
        <f t="shared" si="11"/>
        <v>3.5745417660105194E-2</v>
      </c>
      <c r="AN17">
        <v>13</v>
      </c>
      <c r="AO17" s="1">
        <v>3.6412069999999998E-2</v>
      </c>
      <c r="AP17" s="1">
        <v>3.5876114181602733E-2</v>
      </c>
      <c r="AQ17" s="1">
        <v>3.5714213510424329E-2</v>
      </c>
    </row>
    <row r="18" spans="1:43" ht="18.75" thickBot="1" x14ac:dyDescent="0.3">
      <c r="A18" s="4" t="s">
        <v>16</v>
      </c>
      <c r="B18" s="5">
        <v>3705945</v>
      </c>
      <c r="C18" s="4" t="s">
        <v>16</v>
      </c>
      <c r="D18" s="5">
        <v>4533089</v>
      </c>
      <c r="E18" s="2"/>
      <c r="F18">
        <v>3.7059449999999998</v>
      </c>
      <c r="G18">
        <f t="shared" si="0"/>
        <v>4.5330890000000004</v>
      </c>
      <c r="H18">
        <f t="shared" si="13"/>
        <v>14</v>
      </c>
      <c r="I18" s="1">
        <f t="shared" si="1"/>
        <v>3.7059450000000001E-2</v>
      </c>
      <c r="J18" s="1">
        <f t="shared" si="2"/>
        <v>4.5330890000000006E-2</v>
      </c>
      <c r="S18">
        <v>14</v>
      </c>
      <c r="T18">
        <f t="shared" si="3"/>
        <v>0.59521517509317656</v>
      </c>
      <c r="U18">
        <f t="shared" si="12"/>
        <v>0.60002575759527765</v>
      </c>
      <c r="V18">
        <f t="shared" si="4"/>
        <v>2.3141704009521189E-5</v>
      </c>
      <c r="X18">
        <v>14</v>
      </c>
      <c r="Y18" s="1">
        <v>3.7059450000000001E-2</v>
      </c>
      <c r="Z18" s="1">
        <v>3.648447824014036E-2</v>
      </c>
      <c r="AD18">
        <v>14</v>
      </c>
      <c r="AE18">
        <v>0.59521517509317656</v>
      </c>
      <c r="AF18">
        <f t="shared" si="5"/>
        <v>15.961645343546383</v>
      </c>
      <c r="AG18">
        <f t="shared" si="6"/>
        <v>15.961970175405956</v>
      </c>
      <c r="AH18">
        <f t="shared" si="7"/>
        <v>0.63026093480750922</v>
      </c>
      <c r="AI18">
        <f t="shared" si="8"/>
        <v>3.9075364616698853</v>
      </c>
      <c r="AJ18">
        <f t="shared" si="9"/>
        <v>0.60094820187027431</v>
      </c>
      <c r="AK18">
        <f t="shared" si="10"/>
        <v>3.2867596026919811E-5</v>
      </c>
      <c r="AL18">
        <f t="shared" si="11"/>
        <v>3.6374752480937744E-2</v>
      </c>
      <c r="AN18">
        <v>14</v>
      </c>
      <c r="AO18" s="1">
        <v>3.7059450000000001E-2</v>
      </c>
      <c r="AP18" s="1">
        <v>3.648447824014036E-2</v>
      </c>
      <c r="AQ18" s="1">
        <v>3.6347009464795868E-2</v>
      </c>
    </row>
    <row r="19" spans="1:43" ht="18.75" thickBot="1" x14ac:dyDescent="0.3">
      <c r="A19" s="6" t="s">
        <v>17</v>
      </c>
      <c r="B19" s="7">
        <v>3760063</v>
      </c>
      <c r="C19" s="6" t="s">
        <v>17</v>
      </c>
      <c r="D19" s="7">
        <v>4502142</v>
      </c>
      <c r="E19" s="3"/>
      <c r="F19">
        <v>3.7600630000000002</v>
      </c>
      <c r="G19">
        <f t="shared" si="0"/>
        <v>4.5021420000000001</v>
      </c>
      <c r="H19">
        <f t="shared" si="13"/>
        <v>15</v>
      </c>
      <c r="I19" s="1">
        <f t="shared" si="1"/>
        <v>3.7600630000000003E-2</v>
      </c>
      <c r="J19" s="1">
        <f t="shared" si="2"/>
        <v>4.5021419999999999E-2</v>
      </c>
      <c r="S19">
        <v>15</v>
      </c>
      <c r="T19">
        <f t="shared" si="3"/>
        <v>0.56892341482744846</v>
      </c>
      <c r="U19">
        <f t="shared" si="12"/>
        <v>0.57382713164970978</v>
      </c>
      <c r="V19">
        <f t="shared" si="4"/>
        <v>2.404643867292863E-5</v>
      </c>
      <c r="X19">
        <v>15</v>
      </c>
      <c r="Y19" s="1">
        <v>3.7600630000000003E-2</v>
      </c>
      <c r="Z19" s="1">
        <v>3.7028472826333043E-2</v>
      </c>
      <c r="AD19">
        <v>15</v>
      </c>
      <c r="AE19">
        <v>0.56892341482744846</v>
      </c>
      <c r="AF19">
        <f t="shared" si="5"/>
        <v>20.453482909660313</v>
      </c>
      <c r="AG19">
        <f t="shared" si="6"/>
        <v>20.453939262467514</v>
      </c>
      <c r="AH19">
        <f t="shared" si="7"/>
        <v>0.60284094013795875</v>
      </c>
      <c r="AI19">
        <f t="shared" si="8"/>
        <v>3.935053825696059</v>
      </c>
      <c r="AJ19">
        <f t="shared" si="9"/>
        <v>0.57461073388152073</v>
      </c>
      <c r="AK19">
        <f t="shared" si="10"/>
        <v>3.234559802281351E-5</v>
      </c>
      <c r="AL19">
        <f t="shared" si="11"/>
        <v>3.6937496799745451E-2</v>
      </c>
      <c r="AN19">
        <v>15</v>
      </c>
      <c r="AO19" s="1">
        <v>3.7600630000000003E-2</v>
      </c>
      <c r="AP19" s="1">
        <v>3.7028472826333043E-2</v>
      </c>
      <c r="AQ19" s="1">
        <v>3.6910152604023812E-2</v>
      </c>
    </row>
    <row r="20" spans="1:43" ht="18.75" thickBot="1" x14ac:dyDescent="0.3">
      <c r="A20" s="4" t="s">
        <v>18</v>
      </c>
      <c r="B20" s="5">
        <v>3805468</v>
      </c>
      <c r="C20" s="4" t="s">
        <v>18</v>
      </c>
      <c r="D20" s="5">
        <v>4471086</v>
      </c>
      <c r="E20" s="2"/>
      <c r="F20">
        <v>3.8054679999999999</v>
      </c>
      <c r="G20">
        <f t="shared" si="0"/>
        <v>4.4710859999999997</v>
      </c>
      <c r="H20">
        <f t="shared" si="13"/>
        <v>16</v>
      </c>
      <c r="I20" s="1">
        <f t="shared" si="1"/>
        <v>3.805468E-2</v>
      </c>
      <c r="J20" s="1">
        <f t="shared" si="2"/>
        <v>4.4710859999999998E-2</v>
      </c>
      <c r="S20">
        <v>16</v>
      </c>
      <c r="T20">
        <f t="shared" si="3"/>
        <v>0.54396254804590827</v>
      </c>
      <c r="U20">
        <f t="shared" si="12"/>
        <v>0.54866417111889632</v>
      </c>
      <c r="V20">
        <f t="shared" si="4"/>
        <v>2.2105259520453578E-5</v>
      </c>
      <c r="X20">
        <v>16</v>
      </c>
      <c r="Y20" s="1">
        <v>3.805468E-2</v>
      </c>
      <c r="Z20" s="1">
        <v>3.7516795925596765E-2</v>
      </c>
      <c r="AD20">
        <v>16</v>
      </c>
      <c r="AE20">
        <v>0.54396254804590827</v>
      </c>
      <c r="AF20">
        <f t="shared" si="5"/>
        <v>26.209388451605442</v>
      </c>
      <c r="AG20">
        <f t="shared" si="6"/>
        <v>26.21002494386774</v>
      </c>
      <c r="AH20">
        <f t="shared" si="7"/>
        <v>0.57645451487065413</v>
      </c>
      <c r="AI20">
        <f t="shared" si="8"/>
        <v>3.9565279954036234</v>
      </c>
      <c r="AJ20">
        <f t="shared" si="9"/>
        <v>0.54931615822349</v>
      </c>
      <c r="AK20">
        <f t="shared" si="10"/>
        <v>2.8661141933506745E-5</v>
      </c>
      <c r="AL20">
        <f t="shared" si="11"/>
        <v>3.7442570189966377E-2</v>
      </c>
      <c r="AN20">
        <v>16</v>
      </c>
      <c r="AO20" s="1">
        <v>3.805468E-2</v>
      </c>
      <c r="AP20" s="1">
        <v>3.7516795925596765E-2</v>
      </c>
      <c r="AQ20" s="1">
        <v>3.7413338244959932E-2</v>
      </c>
    </row>
    <row r="21" spans="1:43" ht="18.75" thickBot="1" x14ac:dyDescent="0.3">
      <c r="A21" s="6" t="s">
        <v>19</v>
      </c>
      <c r="B21" s="7">
        <v>3843744</v>
      </c>
      <c r="C21" s="6" t="s">
        <v>19</v>
      </c>
      <c r="D21" s="7">
        <v>4441593</v>
      </c>
      <c r="E21" s="3"/>
      <c r="F21">
        <v>3.843744</v>
      </c>
      <c r="G21">
        <f t="shared" si="0"/>
        <v>4.4415930000000001</v>
      </c>
      <c r="H21">
        <f t="shared" si="13"/>
        <v>17</v>
      </c>
      <c r="I21" s="1">
        <f t="shared" si="1"/>
        <v>3.8437440000000003E-2</v>
      </c>
      <c r="J21" s="1">
        <f t="shared" si="2"/>
        <v>4.4415929999999999E-2</v>
      </c>
      <c r="S21">
        <v>17</v>
      </c>
      <c r="T21">
        <f t="shared" si="3"/>
        <v>0.52025485588445319</v>
      </c>
      <c r="U21">
        <f t="shared" si="12"/>
        <v>0.52452335384490523</v>
      </c>
      <c r="V21">
        <f t="shared" si="4"/>
        <v>1.822007483838317E-5</v>
      </c>
      <c r="X21">
        <v>17</v>
      </c>
      <c r="Y21" s="1">
        <v>3.8437440000000003E-2</v>
      </c>
      <c r="Z21" s="1">
        <v>3.7956783895134794E-2</v>
      </c>
      <c r="AD21">
        <v>17</v>
      </c>
      <c r="AE21">
        <v>0.52025485588445319</v>
      </c>
      <c r="AF21">
        <f t="shared" si="5"/>
        <v>33.585088957280057</v>
      </c>
      <c r="AG21">
        <f t="shared" si="6"/>
        <v>33.585971155753747</v>
      </c>
      <c r="AH21">
        <f t="shared" si="7"/>
        <v>0.55110413792285884</v>
      </c>
      <c r="AI21">
        <f t="shared" si="8"/>
        <v>3.9732861396134505</v>
      </c>
      <c r="AJ21">
        <f t="shared" si="9"/>
        <v>0.52505197551481864</v>
      </c>
      <c r="AK21">
        <f t="shared" si="10"/>
        <v>2.3012356748037482E-5</v>
      </c>
      <c r="AL21">
        <f t="shared" si="11"/>
        <v>3.7897530606481183E-2</v>
      </c>
      <c r="AN21">
        <v>17</v>
      </c>
      <c r="AO21" s="1">
        <v>3.8437440000000003E-2</v>
      </c>
      <c r="AP21" s="1">
        <v>3.7956783895134794E-2</v>
      </c>
      <c r="AQ21" s="1">
        <v>3.7864749512403283E-2</v>
      </c>
    </row>
    <row r="22" spans="1:43" ht="18.75" thickBot="1" x14ac:dyDescent="0.3">
      <c r="A22" s="4" t="s">
        <v>20</v>
      </c>
      <c r="B22" s="5">
        <v>3876195</v>
      </c>
      <c r="C22" s="4" t="s">
        <v>20</v>
      </c>
      <c r="D22" s="5">
        <v>4414607</v>
      </c>
      <c r="E22" s="2"/>
      <c r="F22">
        <v>3.8761950000000001</v>
      </c>
      <c r="G22">
        <f t="shared" si="0"/>
        <v>4.4146070000000002</v>
      </c>
      <c r="H22">
        <f t="shared" si="13"/>
        <v>18</v>
      </c>
      <c r="I22" s="1">
        <f t="shared" si="1"/>
        <v>3.8761950000000003E-2</v>
      </c>
      <c r="J22" s="1">
        <f t="shared" si="2"/>
        <v>4.4146070000000003E-2</v>
      </c>
      <c r="S22">
        <v>18</v>
      </c>
      <c r="T22">
        <f t="shared" si="3"/>
        <v>0.49772124881822966</v>
      </c>
      <c r="U22">
        <f t="shared" si="12"/>
        <v>0.50138366237838305</v>
      </c>
      <c r="V22">
        <f t="shared" si="4"/>
        <v>1.3413273085595495E-5</v>
      </c>
      <c r="X22">
        <v>18</v>
      </c>
      <c r="Y22" s="1">
        <v>3.8761950000000003E-2</v>
      </c>
      <c r="Z22" s="1">
        <v>3.8354648766490328E-2</v>
      </c>
      <c r="AD22">
        <v>18</v>
      </c>
      <c r="AE22">
        <v>0.49772124881822966</v>
      </c>
      <c r="AF22">
        <f t="shared" si="5"/>
        <v>43.036418127463847</v>
      </c>
      <c r="AG22">
        <f t="shared" si="6"/>
        <v>43.037634235828143</v>
      </c>
      <c r="AH22">
        <f t="shared" si="7"/>
        <v>0.52677989639948097</v>
      </c>
      <c r="AI22">
        <f t="shared" si="8"/>
        <v>3.9863639627110214</v>
      </c>
      <c r="AJ22">
        <f t="shared" si="9"/>
        <v>0.50179761640949216</v>
      </c>
      <c r="AK22">
        <f t="shared" si="10"/>
        <v>1.6616772739095305E-5</v>
      </c>
      <c r="AL22">
        <f t="shared" si="11"/>
        <v>3.8308799730101213E-2</v>
      </c>
      <c r="AN22">
        <v>18</v>
      </c>
      <c r="AO22" s="1">
        <v>3.8761950000000003E-2</v>
      </c>
      <c r="AP22" s="1">
        <v>3.8354648766490328E-2</v>
      </c>
      <c r="AQ22" s="1">
        <v>3.827130223273497E-2</v>
      </c>
    </row>
    <row r="23" spans="1:43" ht="18.75" thickBot="1" x14ac:dyDescent="0.3">
      <c r="A23" s="6" t="s">
        <v>21</v>
      </c>
      <c r="B23" s="7">
        <v>3903887</v>
      </c>
      <c r="C23" s="6" t="s">
        <v>21</v>
      </c>
      <c r="D23" s="7">
        <v>4390571</v>
      </c>
      <c r="E23" s="3"/>
      <c r="F23">
        <v>3.9038870000000001</v>
      </c>
      <c r="G23">
        <f t="shared" si="0"/>
        <v>4.3905709999999996</v>
      </c>
      <c r="H23">
        <f t="shared" si="13"/>
        <v>19</v>
      </c>
      <c r="I23" s="1">
        <f t="shared" si="1"/>
        <v>3.9038870000000003E-2</v>
      </c>
      <c r="J23" s="1">
        <f t="shared" si="2"/>
        <v>4.3905709999999994E-2</v>
      </c>
      <c r="S23">
        <v>19</v>
      </c>
      <c r="T23">
        <f t="shared" si="3"/>
        <v>0.47628515928301685</v>
      </c>
      <c r="U23">
        <f t="shared" si="12"/>
        <v>0.47921892843568098</v>
      </c>
      <c r="V23">
        <f t="shared" si="4"/>
        <v>8.6070014411236308E-6</v>
      </c>
      <c r="X23">
        <v>19</v>
      </c>
      <c r="Y23" s="1">
        <v>3.9038870000000003E-2</v>
      </c>
      <c r="Z23" s="1">
        <v>3.871567015192344E-2</v>
      </c>
      <c r="AD23">
        <v>19</v>
      </c>
      <c r="AE23">
        <v>0.47628515928301685</v>
      </c>
      <c r="AF23">
        <f t="shared" si="5"/>
        <v>55.147487850867321</v>
      </c>
      <c r="AG23">
        <f t="shared" si="6"/>
        <v>55.149156257949713</v>
      </c>
      <c r="AH23">
        <f t="shared" si="7"/>
        <v>0.50346311910746455</v>
      </c>
      <c r="AI23">
        <f t="shared" si="8"/>
        <v>3.9965697141695502</v>
      </c>
      <c r="AJ23">
        <f t="shared" si="9"/>
        <v>0.47952697480926659</v>
      </c>
      <c r="AK23">
        <f t="shared" si="10"/>
        <v>1.0509367906233926E-5</v>
      </c>
      <c r="AL23">
        <f t="shared" si="11"/>
        <v>3.8681848953764759E-2</v>
      </c>
      <c r="AN23">
        <v>19</v>
      </c>
      <c r="AO23" s="1">
        <v>3.9038870000000003E-2</v>
      </c>
      <c r="AP23" s="1">
        <v>3.871567015192344E-2</v>
      </c>
      <c r="AQ23" s="1">
        <v>3.8638851996403177E-2</v>
      </c>
    </row>
    <row r="24" spans="1:43" ht="18.75" thickBot="1" x14ac:dyDescent="0.3">
      <c r="A24" s="4" t="s">
        <v>22</v>
      </c>
      <c r="B24" s="5">
        <v>3927684</v>
      </c>
      <c r="C24" s="4" t="s">
        <v>22</v>
      </c>
      <c r="D24" s="5">
        <v>4369597</v>
      </c>
      <c r="E24" s="2"/>
      <c r="F24">
        <v>3.9276840000000002</v>
      </c>
      <c r="G24">
        <f t="shared" si="0"/>
        <v>4.3695969999999997</v>
      </c>
      <c r="H24">
        <f t="shared" si="13"/>
        <v>20</v>
      </c>
      <c r="I24" s="1">
        <f t="shared" si="1"/>
        <v>3.927684E-2</v>
      </c>
      <c r="J24" s="1">
        <f t="shared" si="2"/>
        <v>4.3695970000000001E-2</v>
      </c>
      <c r="S24">
        <v>20</v>
      </c>
      <c r="T24">
        <f t="shared" si="3"/>
        <v>0.45587492243437644</v>
      </c>
      <c r="U24">
        <f t="shared" si="12"/>
        <v>0.45799957380016049</v>
      </c>
      <c r="V24">
        <f t="shared" si="4"/>
        <v>4.5141434261280166E-6</v>
      </c>
      <c r="X24">
        <v>20</v>
      </c>
      <c r="Y24" s="1">
        <v>3.927684E-2</v>
      </c>
      <c r="Z24" s="1">
        <v>3.9044351271786015E-2</v>
      </c>
      <c r="AD24">
        <v>20</v>
      </c>
      <c r="AE24">
        <v>0.45587492243437644</v>
      </c>
      <c r="AF24">
        <f t="shared" si="5"/>
        <v>70.666787539197571</v>
      </c>
      <c r="AG24">
        <f t="shared" si="6"/>
        <v>70.669066822851192</v>
      </c>
      <c r="AH24">
        <f t="shared" si="7"/>
        <v>0.48112908302866075</v>
      </c>
      <c r="AI24">
        <f t="shared" si="8"/>
        <v>4.0045341407398007</v>
      </c>
      <c r="AJ24">
        <f t="shared" si="9"/>
        <v>0.45821028474653108</v>
      </c>
      <c r="AK24">
        <f t="shared" si="10"/>
        <v>5.4539171290322798E-6</v>
      </c>
      <c r="AL24">
        <f t="shared" si="11"/>
        <v>3.9021353161896678E-2</v>
      </c>
      <c r="AN24">
        <v>20</v>
      </c>
      <c r="AO24" s="1">
        <v>3.927684E-2</v>
      </c>
      <c r="AP24" s="1">
        <v>3.9044351271786015E-2</v>
      </c>
      <c r="AQ24" s="1">
        <v>3.8972367912182712E-2</v>
      </c>
    </row>
    <row r="25" spans="1:43" ht="18.75" thickBot="1" x14ac:dyDescent="0.3">
      <c r="A25" s="6" t="s">
        <v>23</v>
      </c>
      <c r="B25" s="7">
        <v>3948287</v>
      </c>
      <c r="C25" s="6" t="s">
        <v>23</v>
      </c>
      <c r="D25" s="7">
        <v>4351588</v>
      </c>
      <c r="E25" s="3"/>
      <c r="F25">
        <v>3.9482870000000001</v>
      </c>
      <c r="G25">
        <f t="shared" si="0"/>
        <v>4.3515879999999996</v>
      </c>
      <c r="H25">
        <f t="shared" si="13"/>
        <v>21</v>
      </c>
      <c r="I25" s="1">
        <f t="shared" si="1"/>
        <v>3.9482870000000003E-2</v>
      </c>
      <c r="J25" s="1">
        <f t="shared" si="2"/>
        <v>4.3515879999999993E-2</v>
      </c>
      <c r="S25">
        <v>21</v>
      </c>
      <c r="T25">
        <f t="shared" si="3"/>
        <v>0.43642433217044779</v>
      </c>
      <c r="U25">
        <f t="shared" si="12"/>
        <v>0.43769389840928324</v>
      </c>
      <c r="V25">
        <f t="shared" si="4"/>
        <v>1.6117984347907938E-6</v>
      </c>
      <c r="X25">
        <v>21</v>
      </c>
      <c r="Y25" s="1">
        <v>3.9482870000000003E-2</v>
      </c>
      <c r="Z25" s="1">
        <v>3.9344546428709153E-2</v>
      </c>
      <c r="AD25">
        <v>21</v>
      </c>
      <c r="AE25">
        <v>0.43642433217044779</v>
      </c>
      <c r="AF25">
        <f t="shared" si="5"/>
        <v>90.55344233656777</v>
      </c>
      <c r="AG25">
        <f t="shared" si="6"/>
        <v>90.556544507538391</v>
      </c>
      <c r="AH25">
        <f t="shared" si="7"/>
        <v>0.45974902091627395</v>
      </c>
      <c r="AI25">
        <f t="shared" si="8"/>
        <v>4.0107494684734109</v>
      </c>
      <c r="AJ25">
        <f t="shared" si="9"/>
        <v>0.43781550450135942</v>
      </c>
      <c r="AK25">
        <f t="shared" si="10"/>
        <v>1.9353604542940907E-6</v>
      </c>
      <c r="AL25">
        <f t="shared" si="11"/>
        <v>3.9331318092594589E-2</v>
      </c>
      <c r="AN25">
        <v>21</v>
      </c>
      <c r="AO25" s="1">
        <v>3.9482870000000003E-2</v>
      </c>
      <c r="AP25" s="1">
        <v>3.9344546428709153E-2</v>
      </c>
      <c r="AQ25" s="1">
        <v>3.9276077689400016E-2</v>
      </c>
    </row>
    <row r="26" spans="1:43" ht="18.75" thickBot="1" x14ac:dyDescent="0.3">
      <c r="A26" s="4" t="s">
        <v>24</v>
      </c>
      <c r="B26" s="5">
        <v>3966262</v>
      </c>
      <c r="C26" s="4" t="s">
        <v>24</v>
      </c>
      <c r="D26" s="5">
        <v>4336327</v>
      </c>
      <c r="E26" s="2"/>
      <c r="F26">
        <v>3.966262</v>
      </c>
      <c r="G26">
        <f t="shared" si="0"/>
        <v>4.3363269999999998</v>
      </c>
      <c r="H26">
        <f t="shared" si="13"/>
        <v>22</v>
      </c>
      <c r="I26" s="1">
        <f t="shared" si="1"/>
        <v>3.9662620000000003E-2</v>
      </c>
      <c r="J26" s="1">
        <f t="shared" si="2"/>
        <v>4.3363269999999995E-2</v>
      </c>
      <c r="S26">
        <v>22</v>
      </c>
      <c r="T26">
        <f t="shared" si="3"/>
        <v>0.41787303358594996</v>
      </c>
      <c r="U26">
        <f t="shared" si="12"/>
        <v>0.41826902894660928</v>
      </c>
      <c r="V26">
        <f t="shared" si="4"/>
        <v>1.5681232566370339E-7</v>
      </c>
      <c r="X26">
        <v>22</v>
      </c>
      <c r="Y26" s="1">
        <v>3.9662620000000003E-2</v>
      </c>
      <c r="Z26" s="1">
        <v>3.9619565616604638E-2</v>
      </c>
      <c r="AD26">
        <v>22</v>
      </c>
      <c r="AE26">
        <v>0.41787303358594996</v>
      </c>
      <c r="AF26">
        <f t="shared" si="5"/>
        <v>116.03648905723585</v>
      </c>
      <c r="AG26">
        <f t="shared" si="6"/>
        <v>116.04069707433136</v>
      </c>
      <c r="AH26">
        <f t="shared" si="7"/>
        <v>0.43929160358184693</v>
      </c>
      <c r="AI26">
        <f t="shared" si="8"/>
        <v>4.0155998237692847</v>
      </c>
      <c r="AJ26">
        <f t="shared" si="9"/>
        <v>0.41830933156347905</v>
      </c>
      <c r="AK26">
        <f t="shared" si="10"/>
        <v>1.9035592519597225E-7</v>
      </c>
      <c r="AL26">
        <f t="shared" si="11"/>
        <v>3.9615186021773274E-2</v>
      </c>
      <c r="AN26">
        <v>22</v>
      </c>
      <c r="AO26" s="1">
        <v>3.9662620000000003E-2</v>
      </c>
      <c r="AP26" s="1">
        <v>3.9619565616604638E-2</v>
      </c>
      <c r="AQ26" s="1">
        <v>3.9553588404397821E-2</v>
      </c>
    </row>
    <row r="27" spans="1:43" ht="18.75" thickBot="1" x14ac:dyDescent="0.3">
      <c r="A27" s="6" t="s">
        <v>25</v>
      </c>
      <c r="B27" s="7">
        <v>3982066</v>
      </c>
      <c r="C27" s="6" t="s">
        <v>25</v>
      </c>
      <c r="D27" s="7">
        <v>4323532</v>
      </c>
      <c r="E27" s="3"/>
      <c r="F27">
        <v>3.9820660000000001</v>
      </c>
      <c r="G27">
        <f t="shared" si="0"/>
        <v>4.3235320000000002</v>
      </c>
      <c r="H27">
        <f t="shared" si="13"/>
        <v>23</v>
      </c>
      <c r="I27" s="1">
        <f t="shared" si="1"/>
        <v>3.9820660000000001E-2</v>
      </c>
      <c r="J27" s="1">
        <f t="shared" si="2"/>
        <v>4.3235320000000001E-2</v>
      </c>
      <c r="S27">
        <v>23</v>
      </c>
      <c r="T27">
        <f t="shared" si="3"/>
        <v>0.40016625529111849</v>
      </c>
      <c r="U27">
        <f t="shared" si="12"/>
        <v>0.39969161310111673</v>
      </c>
      <c r="V27">
        <f t="shared" si="4"/>
        <v>2.2528520852966842E-7</v>
      </c>
      <c r="X27">
        <v>23</v>
      </c>
      <c r="Y27" s="1">
        <v>3.9820660000000001E-2</v>
      </c>
      <c r="Z27" s="1">
        <v>3.9872260716063111E-2</v>
      </c>
      <c r="AD27">
        <v>23</v>
      </c>
      <c r="AE27">
        <v>0.40016625529111849</v>
      </c>
      <c r="AF27">
        <f t="shared" si="5"/>
        <v>148.69083322846495</v>
      </c>
      <c r="AG27">
        <f t="shared" si="6"/>
        <v>148.69652414020575</v>
      </c>
      <c r="AH27">
        <f t="shared" si="7"/>
        <v>0.41972402843820256</v>
      </c>
      <c r="AI27">
        <f t="shared" si="8"/>
        <v>4.0193849735456535</v>
      </c>
      <c r="AJ27">
        <f t="shared" si="9"/>
        <v>0.39965794170415492</v>
      </c>
      <c r="AK27">
        <f t="shared" si="10"/>
        <v>2.583827026917722E-7</v>
      </c>
      <c r="AL27">
        <f t="shared" si="11"/>
        <v>3.9875923628672531E-2</v>
      </c>
      <c r="AN27">
        <v>23</v>
      </c>
      <c r="AO27" s="1">
        <v>3.9820660000000001E-2</v>
      </c>
      <c r="AP27" s="1">
        <v>3.9872260716063111E-2</v>
      </c>
      <c r="AQ27" s="1">
        <v>3.9807986851987887E-2</v>
      </c>
    </row>
    <row r="28" spans="1:43" ht="18.75" thickBot="1" x14ac:dyDescent="0.3">
      <c r="A28" s="4" t="s">
        <v>26</v>
      </c>
      <c r="B28" s="5">
        <v>3996065</v>
      </c>
      <c r="C28" s="4" t="s">
        <v>26</v>
      </c>
      <c r="D28" s="5">
        <v>4312903</v>
      </c>
      <c r="E28" s="2"/>
      <c r="F28">
        <v>3.9960650000000002</v>
      </c>
      <c r="G28">
        <f t="shared" si="0"/>
        <v>4.3129030000000004</v>
      </c>
      <c r="H28">
        <f t="shared" si="13"/>
        <v>24</v>
      </c>
      <c r="I28" s="1">
        <f t="shared" si="1"/>
        <v>3.996065E-2</v>
      </c>
      <c r="J28" s="1">
        <f t="shared" si="2"/>
        <v>4.3129030000000006E-2</v>
      </c>
      <c r="S28">
        <v>24</v>
      </c>
      <c r="T28">
        <f t="shared" si="3"/>
        <v>0.38325466081981996</v>
      </c>
      <c r="U28">
        <f t="shared" si="12"/>
        <v>0.38192832348006872</v>
      </c>
      <c r="V28">
        <f t="shared" si="4"/>
        <v>1.7591707388183907E-6</v>
      </c>
      <c r="X28">
        <v>24</v>
      </c>
      <c r="Y28" s="1">
        <v>3.996065E-2</v>
      </c>
      <c r="Z28" s="1">
        <v>4.0105096785421512E-2</v>
      </c>
      <c r="AD28">
        <v>24</v>
      </c>
      <c r="AE28">
        <v>0.38325466081981996</v>
      </c>
      <c r="AF28">
        <f t="shared" si="5"/>
        <v>190.53458154244697</v>
      </c>
      <c r="AG28">
        <f t="shared" si="6"/>
        <v>190.54225703484639</v>
      </c>
      <c r="AH28">
        <f t="shared" si="7"/>
        <v>0.40101281378095688</v>
      </c>
      <c r="AI28">
        <f t="shared" si="8"/>
        <v>4.0223388517464818</v>
      </c>
      <c r="AJ28">
        <f t="shared" si="9"/>
        <v>0.38182752246274293</v>
      </c>
      <c r="AK28">
        <f t="shared" si="10"/>
        <v>2.0367238902405217E-6</v>
      </c>
      <c r="AL28">
        <f t="shared" si="11"/>
        <v>4.0116095175640777E-2</v>
      </c>
      <c r="AN28">
        <v>24</v>
      </c>
      <c r="AO28" s="1">
        <v>3.996065E-2</v>
      </c>
      <c r="AP28" s="1">
        <v>4.0105096785421512E-2</v>
      </c>
      <c r="AQ28" s="1">
        <v>4.0041922873042403E-2</v>
      </c>
    </row>
    <row r="29" spans="1:43" ht="18.75" thickBot="1" x14ac:dyDescent="0.3">
      <c r="A29" s="6" t="s">
        <v>27</v>
      </c>
      <c r="B29" s="7">
        <v>4008558</v>
      </c>
      <c r="C29" s="6" t="s">
        <v>27</v>
      </c>
      <c r="D29" s="7">
        <v>4304141</v>
      </c>
      <c r="E29" s="3"/>
      <c r="F29">
        <v>4.0085579999999998</v>
      </c>
      <c r="G29">
        <f t="shared" si="0"/>
        <v>4.3041410000000004</v>
      </c>
      <c r="H29">
        <f t="shared" si="13"/>
        <v>25</v>
      </c>
      <c r="I29" s="1">
        <f t="shared" si="1"/>
        <v>4.0085579999999996E-2</v>
      </c>
      <c r="J29" s="1">
        <f t="shared" si="2"/>
        <v>4.3041410000000002E-2</v>
      </c>
      <c r="S29">
        <v>25</v>
      </c>
      <c r="T29">
        <f t="shared" si="3"/>
        <v>0.36709320448366667</v>
      </c>
      <c r="U29">
        <f t="shared" si="12"/>
        <v>0.36494621923972975</v>
      </c>
      <c r="V29">
        <f t="shared" si="4"/>
        <v>4.6095456376828601E-6</v>
      </c>
      <c r="X29">
        <v>25</v>
      </c>
      <c r="Y29" s="1">
        <v>4.0085579999999996E-2</v>
      </c>
      <c r="Z29" s="1">
        <v>4.0320211232184225E-2</v>
      </c>
      <c r="AD29">
        <v>25</v>
      </c>
      <c r="AE29">
        <v>0.36709320448366667</v>
      </c>
      <c r="AF29">
        <f t="shared" si="5"/>
        <v>244.15376506616806</v>
      </c>
      <c r="AG29">
        <f t="shared" si="6"/>
        <v>244.16409175234767</v>
      </c>
      <c r="AH29">
        <f t="shared" si="7"/>
        <v>0.38312437341712197</v>
      </c>
      <c r="AI29">
        <f t="shared" si="8"/>
        <v>4.0246440171731619</v>
      </c>
      <c r="AJ29">
        <f t="shared" si="9"/>
        <v>0.36478465355725126</v>
      </c>
      <c r="AK29">
        <f t="shared" si="10"/>
        <v>5.3294073798534441E-6</v>
      </c>
      <c r="AL29">
        <f t="shared" si="11"/>
        <v>4.0337923590659533E-2</v>
      </c>
      <c r="AN29">
        <v>25</v>
      </c>
      <c r="AO29" s="1">
        <v>4.0085579999999996E-2</v>
      </c>
      <c r="AP29" s="1">
        <v>4.0320211232184225E-2</v>
      </c>
      <c r="AQ29" s="1">
        <v>4.0257678550219937E-2</v>
      </c>
    </row>
    <row r="30" spans="1:43" ht="18.75" thickBot="1" x14ac:dyDescent="0.3">
      <c r="A30" s="4" t="s">
        <v>28</v>
      </c>
      <c r="B30" s="5">
        <v>4019784</v>
      </c>
      <c r="C30" s="4" t="s">
        <v>28</v>
      </c>
      <c r="D30" s="5">
        <v>4296967</v>
      </c>
      <c r="E30" s="2"/>
      <c r="F30">
        <v>4.0197839999999996</v>
      </c>
      <c r="G30">
        <f t="shared" si="0"/>
        <v>4.2969670000000004</v>
      </c>
      <c r="H30">
        <f t="shared" si="13"/>
        <v>26</v>
      </c>
      <c r="I30" s="1">
        <f t="shared" si="1"/>
        <v>4.0197839999999999E-2</v>
      </c>
      <c r="J30" s="1">
        <f t="shared" si="2"/>
        <v>4.2969670000000001E-2</v>
      </c>
      <c r="S30">
        <v>26</v>
      </c>
      <c r="T30">
        <f t="shared" si="3"/>
        <v>0.35164123566483541</v>
      </c>
      <c r="U30">
        <f t="shared" si="12"/>
        <v>0.34871300152906104</v>
      </c>
      <c r="V30">
        <f t="shared" si="4"/>
        <v>8.5745551539142462E-6</v>
      </c>
      <c r="X30">
        <v>26</v>
      </c>
      <c r="Y30" s="1">
        <v>4.0197839999999999E-2</v>
      </c>
      <c r="Z30" s="1">
        <v>4.0519463087689875E-2</v>
      </c>
      <c r="AD30">
        <v>26</v>
      </c>
      <c r="AE30">
        <v>0.35164123566483541</v>
      </c>
      <c r="AF30">
        <f t="shared" si="5"/>
        <v>312.86216136415908</v>
      </c>
      <c r="AG30">
        <f t="shared" si="6"/>
        <v>312.87602387958435</v>
      </c>
      <c r="AH30">
        <f t="shared" si="7"/>
        <v>0.36602542785665998</v>
      </c>
      <c r="AI30">
        <f t="shared" si="8"/>
        <v>4.0264429361775047</v>
      </c>
      <c r="AJ30">
        <f t="shared" si="9"/>
        <v>0.34849657374128384</v>
      </c>
      <c r="AK30">
        <f t="shared" si="10"/>
        <v>9.8888986134350067E-6</v>
      </c>
      <c r="AL30">
        <f t="shared" si="11"/>
        <v>4.0543341549048886E-2</v>
      </c>
      <c r="AN30">
        <v>26</v>
      </c>
      <c r="AO30" s="1">
        <v>4.0197839999999999E-2</v>
      </c>
      <c r="AP30" s="1">
        <v>4.0519463087689875E-2</v>
      </c>
      <c r="AQ30" s="1">
        <v>4.0457225706432287E-2</v>
      </c>
    </row>
    <row r="31" spans="1:43" ht="18.75" thickBot="1" x14ac:dyDescent="0.3">
      <c r="A31" s="6" t="s">
        <v>29</v>
      </c>
      <c r="B31" s="7">
        <v>4029938</v>
      </c>
      <c r="C31" s="6" t="s">
        <v>29</v>
      </c>
      <c r="D31" s="7">
        <v>4291126</v>
      </c>
      <c r="E31" s="3"/>
      <c r="F31">
        <v>4.0299379999999996</v>
      </c>
      <c r="G31">
        <f t="shared" si="0"/>
        <v>4.2911260000000002</v>
      </c>
      <c r="H31">
        <f t="shared" si="13"/>
        <v>27</v>
      </c>
      <c r="I31" s="1">
        <f t="shared" si="1"/>
        <v>4.0299379999999996E-2</v>
      </c>
      <c r="J31" s="1">
        <f t="shared" si="2"/>
        <v>4.291126E-2</v>
      </c>
      <c r="S31">
        <v>27</v>
      </c>
      <c r="T31">
        <f t="shared" si="3"/>
        <v>0.33686155131525175</v>
      </c>
      <c r="U31">
        <f t="shared" si="12"/>
        <v>0.3331971898449832</v>
      </c>
      <c r="V31">
        <f t="shared" si="4"/>
        <v>1.3427544984788699E-5</v>
      </c>
      <c r="X31">
        <v>27</v>
      </c>
      <c r="Y31" s="1">
        <v>4.0299379999999996E-2</v>
      </c>
      <c r="Z31" s="1">
        <v>4.0704474169022238E-2</v>
      </c>
      <c r="AD31">
        <v>27</v>
      </c>
      <c r="AE31">
        <v>0.33686155131525175</v>
      </c>
      <c r="AF31">
        <f t="shared" si="5"/>
        <v>400.90609287522545</v>
      </c>
      <c r="AG31">
        <f t="shared" si="6"/>
        <v>400.92466379523808</v>
      </c>
      <c r="AH31">
        <f t="shared" si="7"/>
        <v>0.34968329411434612</v>
      </c>
      <c r="AI31">
        <f t="shared" si="8"/>
        <v>4.0278467875197341</v>
      </c>
      <c r="AJ31">
        <f t="shared" si="9"/>
        <v>0.33293136359225223</v>
      </c>
      <c r="AK31">
        <f t="shared" si="10"/>
        <v>1.5446375538016175E-5</v>
      </c>
      <c r="AL31">
        <f t="shared" si="11"/>
        <v>4.0734034280924473E-2</v>
      </c>
      <c r="AN31">
        <v>27</v>
      </c>
      <c r="AO31" s="1">
        <v>4.0299379999999996E-2</v>
      </c>
      <c r="AP31" s="1">
        <v>4.0704474169022238E-2</v>
      </c>
      <c r="AQ31" s="1">
        <v>4.064227373753853E-2</v>
      </c>
    </row>
    <row r="32" spans="1:43" ht="18.75" thickBot="1" x14ac:dyDescent="0.3">
      <c r="A32" s="4" t="s">
        <v>30</v>
      </c>
      <c r="B32" s="5">
        <v>4039178</v>
      </c>
      <c r="C32" s="4" t="s">
        <v>30</v>
      </c>
      <c r="D32" s="5">
        <v>4286396</v>
      </c>
      <c r="E32" s="2"/>
      <c r="F32">
        <v>4.0391779999999997</v>
      </c>
      <c r="G32">
        <f t="shared" si="0"/>
        <v>4.2863959999999999</v>
      </c>
      <c r="H32">
        <f t="shared" si="13"/>
        <v>28</v>
      </c>
      <c r="I32" s="1">
        <f t="shared" si="1"/>
        <v>4.0391779999999995E-2</v>
      </c>
      <c r="J32" s="1">
        <f t="shared" si="2"/>
        <v>4.286396E-2</v>
      </c>
      <c r="S32">
        <v>28</v>
      </c>
      <c r="T32">
        <f t="shared" si="3"/>
        <v>0.32272011772060821</v>
      </c>
      <c r="U32">
        <f t="shared" si="12"/>
        <v>0.3183682396363034</v>
      </c>
      <c r="V32">
        <f t="shared" si="4"/>
        <v>1.893884286065256E-5</v>
      </c>
      <c r="X32">
        <v>28</v>
      </c>
      <c r="Y32" s="1">
        <v>4.0391779999999995E-2</v>
      </c>
      <c r="Z32" s="1">
        <v>4.0876663566901492E-2</v>
      </c>
      <c r="AD32">
        <v>28</v>
      </c>
      <c r="AE32">
        <v>0.32272011772060821</v>
      </c>
      <c r="AF32">
        <f t="shared" si="5"/>
        <v>513.72685851070514</v>
      </c>
      <c r="AG32">
        <f t="shared" si="6"/>
        <v>513.75169035360511</v>
      </c>
      <c r="AH32">
        <f t="shared" si="7"/>
        <v>0.33406608551514982</v>
      </c>
      <c r="AI32">
        <f t="shared" si="8"/>
        <v>4.0289423335579544</v>
      </c>
      <c r="AJ32">
        <f t="shared" si="9"/>
        <v>0.31805806619191457</v>
      </c>
      <c r="AK32">
        <f t="shared" si="10"/>
        <v>2.173472445619475E-5</v>
      </c>
      <c r="AL32">
        <f t="shared" si="11"/>
        <v>4.0911475527970718E-2</v>
      </c>
      <c r="AN32">
        <v>28</v>
      </c>
      <c r="AO32" s="1">
        <v>4.0391779999999995E-2</v>
      </c>
      <c r="AP32" s="1">
        <v>4.0876663566901492E-2</v>
      </c>
      <c r="AQ32" s="1">
        <v>4.0814309464114205E-2</v>
      </c>
    </row>
    <row r="33" spans="1:43" ht="18.75" thickBot="1" x14ac:dyDescent="0.3">
      <c r="A33" s="6" t="s">
        <v>31</v>
      </c>
      <c r="B33" s="7">
        <v>4047635</v>
      </c>
      <c r="C33" s="6" t="s">
        <v>31</v>
      </c>
      <c r="D33" s="7">
        <v>4282582</v>
      </c>
      <c r="E33" s="3"/>
      <c r="F33">
        <v>4.0476349999999996</v>
      </c>
      <c r="G33">
        <f t="shared" si="0"/>
        <v>4.2825819999999997</v>
      </c>
      <c r="H33">
        <f t="shared" si="13"/>
        <v>29</v>
      </c>
      <c r="I33" s="1">
        <f t="shared" si="1"/>
        <v>4.0476349999999994E-2</v>
      </c>
      <c r="J33" s="1">
        <f t="shared" si="2"/>
        <v>4.2825819999999994E-2</v>
      </c>
      <c r="S33">
        <v>29</v>
      </c>
      <c r="T33">
        <f t="shared" si="3"/>
        <v>0.30918540989777432</v>
      </c>
      <c r="U33">
        <f t="shared" si="12"/>
        <v>0.30419661641221146</v>
      </c>
      <c r="V33">
        <f t="shared" si="4"/>
        <v>2.488806044159442E-5</v>
      </c>
      <c r="X33">
        <v>29</v>
      </c>
      <c r="Y33" s="1">
        <v>4.0476349999999994E-2</v>
      </c>
      <c r="Z33" s="1">
        <v>4.1037276624968699E-2</v>
      </c>
      <c r="AD33">
        <v>29</v>
      </c>
      <c r="AE33">
        <v>0.30918540989777432</v>
      </c>
      <c r="AF33">
        <f t="shared" si="5"/>
        <v>658.29701729531189</v>
      </c>
      <c r="AG33">
        <f t="shared" si="6"/>
        <v>658.33016350432206</v>
      </c>
      <c r="AH33">
        <f t="shared" si="7"/>
        <v>0.31914284514152219</v>
      </c>
      <c r="AI33">
        <f t="shared" si="8"/>
        <v>4.029797282429266</v>
      </c>
      <c r="AJ33">
        <f t="shared" si="9"/>
        <v>0.30384676225710033</v>
      </c>
      <c r="AK33">
        <f t="shared" si="10"/>
        <v>2.8501158631273939E-5</v>
      </c>
      <c r="AL33">
        <f t="shared" si="11"/>
        <v>4.1076957799495536E-2</v>
      </c>
      <c r="AN33">
        <v>29</v>
      </c>
      <c r="AO33" s="1">
        <v>4.0476349999999994E-2</v>
      </c>
      <c r="AP33" s="1">
        <v>4.1037276624968699E-2</v>
      </c>
      <c r="AQ33" s="1">
        <v>4.0974630393924266E-2</v>
      </c>
    </row>
    <row r="34" spans="1:43" ht="18" x14ac:dyDescent="0.25">
      <c r="A34" s="4" t="s">
        <v>32</v>
      </c>
      <c r="B34" s="5">
        <v>4055414</v>
      </c>
      <c r="C34" s="4" t="s">
        <v>32</v>
      </c>
      <c r="D34" s="5">
        <v>4279519</v>
      </c>
      <c r="E34" s="2"/>
      <c r="F34">
        <v>4.0554139999999999</v>
      </c>
      <c r="G34">
        <f t="shared" si="0"/>
        <v>4.2795189999999996</v>
      </c>
      <c r="H34">
        <f t="shared" si="13"/>
        <v>30</v>
      </c>
      <c r="I34" s="1">
        <f t="shared" si="1"/>
        <v>4.0554139999999995E-2</v>
      </c>
      <c r="J34" s="1">
        <f t="shared" si="2"/>
        <v>4.2795189999999997E-2</v>
      </c>
      <c r="S34">
        <v>30</v>
      </c>
      <c r="T34">
        <f t="shared" si="3"/>
        <v>0.29622848904134302</v>
      </c>
      <c r="U34">
        <f t="shared" si="12"/>
        <v>0.2906538377931277</v>
      </c>
      <c r="V34">
        <f t="shared" si="4"/>
        <v>3.1076736539228661E-5</v>
      </c>
      <c r="X34">
        <v>30</v>
      </c>
      <c r="Y34" s="1">
        <v>4.0554139999999995E-2</v>
      </c>
      <c r="Z34" s="1">
        <v>4.1187409358270269E-2</v>
      </c>
      <c r="AD34">
        <v>30</v>
      </c>
      <c r="AE34">
        <v>0.29622848904134302</v>
      </c>
      <c r="AF34">
        <f t="shared" si="5"/>
        <v>843.55130708213483</v>
      </c>
      <c r="AG34">
        <f t="shared" si="6"/>
        <v>843.59548101031157</v>
      </c>
      <c r="AH34">
        <f t="shared" si="7"/>
        <v>0.30488363031634735</v>
      </c>
      <c r="AI34">
        <f t="shared" si="8"/>
        <v>4.0304644726215777</v>
      </c>
      <c r="AJ34">
        <f t="shared" si="9"/>
        <v>0.29026861182488911</v>
      </c>
      <c r="AK34">
        <f t="shared" si="10"/>
        <v>3.552013643520644E-5</v>
      </c>
      <c r="AL34">
        <f t="shared" si="11"/>
        <v>4.1231617901075275E-2</v>
      </c>
      <c r="AN34">
        <v>30</v>
      </c>
      <c r="AO34" s="1">
        <v>4.0554139999999995E-2</v>
      </c>
      <c r="AP34" s="1">
        <v>4.1187409358270269E-2</v>
      </c>
      <c r="AQ34" s="1">
        <v>4.1124372541471589E-2</v>
      </c>
    </row>
    <row r="35" spans="1:43" x14ac:dyDescent="0.25">
      <c r="U35" t="s">
        <v>56</v>
      </c>
      <c r="V35">
        <f>SUM(V2:V34)</f>
        <v>9.2997943734298794E-4</v>
      </c>
      <c r="AJ35" t="s">
        <v>56</v>
      </c>
      <c r="AK35">
        <f>SUM(AK2:AK34)</f>
        <v>8.3956681875052889E-4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28Junho2011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Soares Fonseca</dc:creator>
  <cp:lastModifiedBy>José Alberto Soares da Fonseca</cp:lastModifiedBy>
  <dcterms:created xsi:type="dcterms:W3CDTF">2021-06-29T16:23:51Z</dcterms:created>
  <dcterms:modified xsi:type="dcterms:W3CDTF">2024-05-29T14:50:20Z</dcterms:modified>
</cp:coreProperties>
</file>